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n-fp01\data1\undpprog\DEMOCRATIC GOVERNANCE\Nguyen Mai\PAPI\Documents\"/>
    </mc:Choice>
  </mc:AlternateContent>
  <bookViews>
    <workbookView xWindow="120" yWindow="45" windowWidth="15120" windowHeight="7485"/>
  </bookViews>
  <sheets>
    <sheet name="PAPI_2018_BudgetPlan (wt 11888)" sheetId="4" r:id="rId1"/>
    <sheet name="PAPI_2018_BudgetPlan (w 11888)" sheetId="5" r:id="rId2"/>
    <sheet name="PAPI_Consortium_Agreement" sheetId="3" r:id="rId3"/>
  </sheets>
  <definedNames>
    <definedName name="_xlnm._FilterDatabase" localSheetId="1" hidden="1">'PAPI_2018_BudgetPlan (w 11888)'!$A$3:$S$18</definedName>
    <definedName name="_xlnm._FilterDatabase" localSheetId="0" hidden="1">'PAPI_2018_BudgetPlan (wt 11888)'!$A$3:$R$14</definedName>
  </definedNames>
  <calcPr calcId="171027"/>
</workbook>
</file>

<file path=xl/calcChain.xml><?xml version="1.0" encoding="utf-8"?>
<calcChain xmlns="http://schemas.openxmlformats.org/spreadsheetml/2006/main">
  <c r="U11" i="4" l="1"/>
  <c r="N10" i="4" l="1"/>
  <c r="N17" i="4"/>
  <c r="N16" i="4"/>
  <c r="N15" i="4"/>
  <c r="N14" i="4"/>
  <c r="N13" i="4"/>
  <c r="N12" i="4"/>
  <c r="P14" i="4"/>
  <c r="N11" i="4"/>
  <c r="N9" i="4"/>
  <c r="N8" i="4"/>
  <c r="N7" i="4"/>
  <c r="N6" i="4"/>
  <c r="N5" i="4"/>
  <c r="N4" i="4"/>
  <c r="P15" i="4" l="1"/>
  <c r="F11" i="4"/>
  <c r="E11" i="4" s="1"/>
  <c r="C15" i="5" l="1"/>
  <c r="E15" i="5"/>
  <c r="E19" i="5" s="1"/>
  <c r="E26" i="5"/>
  <c r="D26" i="5"/>
  <c r="T25" i="5"/>
  <c r="E25" i="5"/>
  <c r="D25" i="5"/>
  <c r="T24" i="5"/>
  <c r="E20" i="5"/>
  <c r="J19" i="5"/>
  <c r="I19" i="5"/>
  <c r="I20" i="5" s="1"/>
  <c r="I21" i="5" s="1"/>
  <c r="F19" i="5"/>
  <c r="F21" i="5" s="1"/>
  <c r="F28" i="5" s="1"/>
  <c r="D19" i="5"/>
  <c r="C19" i="5"/>
  <c r="C21" i="5" s="1"/>
  <c r="C28" i="5" s="1"/>
  <c r="S12" i="5"/>
  <c r="O12" i="5"/>
  <c r="S11" i="5"/>
  <c r="S7" i="5"/>
  <c r="R7" i="5"/>
  <c r="S5" i="5"/>
  <c r="O5" i="5"/>
  <c r="S21" i="4"/>
  <c r="S20" i="4"/>
  <c r="T7" i="5" l="1"/>
  <c r="U7" i="5" s="1"/>
  <c r="E21" i="5"/>
  <c r="E28" i="5" s="1"/>
  <c r="D20" i="5"/>
  <c r="D21" i="5" s="1"/>
  <c r="J20" i="5"/>
  <c r="J21" i="5" s="1"/>
  <c r="D22" i="4"/>
  <c r="D21" i="4"/>
  <c r="E22" i="4"/>
  <c r="E21" i="4"/>
  <c r="B21" i="5" l="1"/>
  <c r="D28" i="5"/>
  <c r="E15" i="4"/>
  <c r="E24" i="4" l="1"/>
  <c r="E16" i="4"/>
  <c r="E17" i="4"/>
  <c r="D15" i="4"/>
  <c r="H15" i="4"/>
  <c r="I15" i="4"/>
  <c r="F15" i="4"/>
  <c r="F17" i="4" s="1"/>
  <c r="F24" i="4" s="1"/>
  <c r="C15" i="4"/>
  <c r="D16" i="4" l="1"/>
  <c r="D24" i="4"/>
  <c r="I16" i="4"/>
  <c r="I17" i="4" s="1"/>
  <c r="H16" i="4"/>
  <c r="H17" i="4" s="1"/>
  <c r="D17" i="4"/>
  <c r="C17" i="4"/>
  <c r="R9" i="4"/>
  <c r="R5" i="4"/>
  <c r="Q5" i="4"/>
  <c r="R4" i="4"/>
  <c r="S5" i="4" l="1"/>
  <c r="T5" i="4" s="1"/>
  <c r="D22" i="3" l="1"/>
  <c r="E22" i="3" s="1"/>
  <c r="D17" i="3"/>
  <c r="E17" i="3" s="1"/>
  <c r="F17" i="3" s="1"/>
  <c r="D16" i="3"/>
  <c r="D18" i="3" s="1"/>
  <c r="E18" i="3" s="1"/>
  <c r="E12" i="3"/>
  <c r="E16" i="3" l="1"/>
  <c r="F16" i="3" s="1"/>
  <c r="F18" i="3" s="1"/>
  <c r="D21" i="3"/>
  <c r="D23" i="3" l="1"/>
  <c r="E23" i="3" s="1"/>
  <c r="E21" i="3"/>
  <c r="F21" i="3" s="1"/>
  <c r="F23" i="3" s="1"/>
  <c r="D26" i="3"/>
  <c r="E26" i="3" l="1"/>
  <c r="D27" i="3"/>
  <c r="E27" i="3" l="1"/>
  <c r="F26" i="3"/>
  <c r="F27" i="3" l="1"/>
  <c r="F29" i="3" s="1"/>
  <c r="E29" i="3"/>
</calcChain>
</file>

<file path=xl/sharedStrings.xml><?xml version="1.0" encoding="utf-8"?>
<sst xmlns="http://schemas.openxmlformats.org/spreadsheetml/2006/main" count="298" uniqueCount="121">
  <si>
    <t>Operating Unit</t>
  </si>
  <si>
    <t>Fund Code</t>
  </si>
  <si>
    <t>Donor</t>
  </si>
  <si>
    <t>Description</t>
  </si>
  <si>
    <t>VNM10</t>
  </si>
  <si>
    <t>Activity ID</t>
  </si>
  <si>
    <t>Project ID</t>
  </si>
  <si>
    <t>Impl. Agent</t>
  </si>
  <si>
    <t>Dept ID</t>
  </si>
  <si>
    <t>Account ID</t>
  </si>
  <si>
    <t>001981</t>
  </si>
  <si>
    <t xml:space="preserve">PAPI - Output 1.1 "Methodology, Fieldwork and Report" </t>
  </si>
  <si>
    <t xml:space="preserve">PAPI - Output 1.2 "Robust International Expertise Incorporated into PAPI" </t>
  </si>
  <si>
    <t xml:space="preserve">PAPI - Ouput 1.3 "Policy Dialogues with Provinces of PAPI Dimensional Findings" </t>
  </si>
  <si>
    <t>PAPI - Ouput 1.4 "PAPI Report Disseminated and Outreached"</t>
  </si>
  <si>
    <t xml:space="preserve">PAPI - Output 1.5 "Good Practices Identified, Analysed and Advocated" </t>
  </si>
  <si>
    <t>GMS (8%)</t>
  </si>
  <si>
    <t>2018 Budget (US$)</t>
  </si>
  <si>
    <t>OUTPUT1-PAPI (00012)</t>
  </si>
  <si>
    <t>OUTPUT2-PAPI (00012)</t>
  </si>
  <si>
    <t>COAs for PAPI Project - 2018</t>
  </si>
  <si>
    <t>00095984</t>
  </si>
  <si>
    <t>00012</t>
  </si>
  <si>
    <t>11854</t>
  </si>
  <si>
    <t>00134</t>
  </si>
  <si>
    <t>72xxx</t>
  </si>
  <si>
    <r>
      <t>OUTPUT3-PAPI (</t>
    </r>
    <r>
      <rPr>
        <b/>
        <sz val="11"/>
        <color rgb="FFFF0000"/>
        <rFont val="Calibri"/>
        <family val="2"/>
        <charset val="163"/>
        <scheme val="minor"/>
      </rPr>
      <t>to be mobilised</t>
    </r>
    <r>
      <rPr>
        <b/>
        <sz val="11"/>
        <color theme="1"/>
        <rFont val="Calibri"/>
        <family val="2"/>
        <scheme val="minor"/>
      </rPr>
      <t>)</t>
    </r>
  </si>
  <si>
    <r>
      <t>OUTPUT5-PAPI (</t>
    </r>
    <r>
      <rPr>
        <b/>
        <sz val="11"/>
        <color rgb="FFFF0000"/>
        <rFont val="Calibri"/>
        <family val="2"/>
        <charset val="163"/>
        <scheme val="minor"/>
      </rPr>
      <t>to be mobilised</t>
    </r>
    <r>
      <rPr>
        <b/>
        <sz val="11"/>
        <color theme="1"/>
        <rFont val="Calibri"/>
        <family val="2"/>
        <scheme val="minor"/>
      </rPr>
      <t>)</t>
    </r>
  </si>
  <si>
    <t>remarks</t>
  </si>
  <si>
    <t>IrishAid - 2018</t>
  </si>
  <si>
    <t>Salary</t>
  </si>
  <si>
    <t>Books, copy editing, launching event</t>
  </si>
  <si>
    <t>Research with HCMA</t>
  </si>
  <si>
    <t>OUTPUT5-PAPI (IrishAid)</t>
  </si>
  <si>
    <t xml:space="preserve">PAPI - Output 1.5 "Good Practices Identified, Analysed and Advocated"" </t>
  </si>
  <si>
    <r>
      <t>OUTPUT5-PAPI (</t>
    </r>
    <r>
      <rPr>
        <b/>
        <sz val="11"/>
        <color rgb="FFFF0000"/>
        <rFont val="Calibri"/>
        <family val="2"/>
        <charset val="163"/>
        <scheme val="minor"/>
      </rPr>
      <t>to be mobilised)</t>
    </r>
  </si>
  <si>
    <t xml:space="preserve">Activity-based </t>
  </si>
  <si>
    <t xml:space="preserve">to be funded by provinces and other institutions </t>
  </si>
  <si>
    <t>I. Staff costs</t>
  </si>
  <si>
    <t xml:space="preserve">(i) Salary </t>
  </si>
  <si>
    <t xml:space="preserve"> $ 50.298 </t>
  </si>
  <si>
    <t>NOB/8</t>
  </si>
  <si>
    <t xml:space="preserve">(ii) Recurring Costs </t>
  </si>
  <si>
    <t xml:space="preserve"> $ 12.606 </t>
  </si>
  <si>
    <t xml:space="preserve"> (iii) Non Recurring Costs </t>
  </si>
  <si>
    <t xml:space="preserve"> $ 865 </t>
  </si>
  <si>
    <t xml:space="preserve"> (iv) Centrally Managed Costs and End of Serv. Liab, ASHI, payroll processing fee </t>
  </si>
  <si>
    <t xml:space="preserve"> $ 11.859 </t>
  </si>
  <si>
    <t>1 cycle on average - note increasing amount for Consortium's funding in 2019 and 2020</t>
  </si>
  <si>
    <t>for workshop participation (est. travel costs)</t>
  </si>
  <si>
    <t>2 POs for international experts</t>
  </si>
  <si>
    <t>Additional research needs - to call for funding in the year</t>
  </si>
  <si>
    <t>Fund_sortID</t>
  </si>
  <si>
    <t>Basis for estimates</t>
  </si>
  <si>
    <t>PAPI 2018 - 2020 Financial estimates</t>
  </si>
  <si>
    <t>Notes</t>
  </si>
  <si>
    <t>1. Due to optimization of resources, CECODES could reduce the 2017 budget 3.3% compared to 2016</t>
  </si>
  <si>
    <t>Normally, the year-to-year increase (inflation adjustment) is 5%</t>
  </si>
  <si>
    <t>Therefore, the estimated 2018 budget is just about the 2016 number</t>
  </si>
  <si>
    <t>2. For 2018 and 2019, we recommend to purchase 40 tablets each year, to replace the current ones (in use from 2015) which show signs of aging (Option 1)</t>
  </si>
  <si>
    <t>4. Alternatively, all 80 new tablets can be purchased in 2018 and no purchase in 2019 (Option 2)</t>
  </si>
  <si>
    <t xml:space="preserve"> </t>
  </si>
  <si>
    <t>1000 VND</t>
  </si>
  <si>
    <t>USD</t>
  </si>
  <si>
    <t>22.704</t>
  </si>
  <si>
    <t>UN Exchange Rate for Vietnam for January 2018</t>
  </si>
  <si>
    <t>2017 Contracted Budget</t>
  </si>
  <si>
    <t>[To be adjusted by the time the Agreement is signed]</t>
  </si>
  <si>
    <t>OPTION 1 (VND)</t>
  </si>
  <si>
    <t>OPTION 1 (USD)</t>
  </si>
  <si>
    <t>OPTION 2 (USD)</t>
  </si>
  <si>
    <t>Estimate for 2018</t>
  </si>
  <si>
    <t>II.1. Inflation adjustment: 4.4% increase of 2017 budget</t>
  </si>
  <si>
    <t>II.2. Purchase tablets: 40 (Option 1) or 80 (Option 2)</t>
  </si>
  <si>
    <t>II.3. Total 2018</t>
  </si>
  <si>
    <t>Estimate for 2019</t>
  </si>
  <si>
    <t>III.1. Inflation adjustment: 5% increase of II.1</t>
  </si>
  <si>
    <t>III.2. Purchase tablets: 40 (Option 1) or 0 (Option 2)</t>
  </si>
  <si>
    <t>-</t>
  </si>
  <si>
    <t>III.3. Total 2019</t>
  </si>
  <si>
    <t>Estimate for 2020</t>
  </si>
  <si>
    <t>III.1. Adjust to inflation: 5% increase of III.1</t>
  </si>
  <si>
    <t>III.2. Total 2020</t>
  </si>
  <si>
    <t>TOTAL 2018 - 2020</t>
  </si>
  <si>
    <t>Financial Proposal from Consortium</t>
  </si>
  <si>
    <t>90% of total 2018-2019 agreement amount of 650,000 (see Sheet 2 - noting change in UN Exchange)</t>
  </si>
  <si>
    <t>GMS</t>
  </si>
  <si>
    <t>Sub-total Output 1-5</t>
  </si>
  <si>
    <t>Total (including GMS)</t>
  </si>
  <si>
    <t>Note</t>
  </si>
  <si>
    <t>TRAC (fund 04000)</t>
  </si>
  <si>
    <t>DFAT (fund 30000)</t>
  </si>
  <si>
    <t>IrishAid (fund 30000)</t>
  </si>
  <si>
    <t>OUTPUT1-PAPI (DFAT)</t>
  </si>
  <si>
    <t>OUTPUT2-PAPI (DFAT)</t>
  </si>
  <si>
    <t>OUTPUT3-PAPI (DFAT)</t>
  </si>
  <si>
    <t>OUTPUT4-PAPI (DFAT)</t>
  </si>
  <si>
    <t>PAPI 2018 Planning</t>
  </si>
  <si>
    <t>04000</t>
  </si>
  <si>
    <t xml:space="preserve">In need for the research </t>
  </si>
  <si>
    <t>Salary +  DESK + other staff cost + GEO</t>
  </si>
  <si>
    <t>Head of GPT, GPT PA</t>
  </si>
  <si>
    <t>10% for each</t>
  </si>
  <si>
    <t>Misc</t>
  </si>
  <si>
    <t>Balance</t>
  </si>
  <si>
    <t>Total available funds</t>
  </si>
  <si>
    <t>Available funds for activities</t>
  </si>
  <si>
    <t>Total available funds 2018</t>
  </si>
  <si>
    <t>Implementation Support Service</t>
  </si>
  <si>
    <t>DPC</t>
  </si>
  <si>
    <t>DPC National Programme Analyst</t>
  </si>
  <si>
    <t>11888 (fund 30084)</t>
  </si>
  <si>
    <t xml:space="preserve">DPC </t>
  </si>
  <si>
    <t>Misc: audit, travel…</t>
  </si>
  <si>
    <t>71200</t>
  </si>
  <si>
    <t>72100</t>
  </si>
  <si>
    <t>Head of GPT (7%), GPT PA (10% )</t>
  </si>
  <si>
    <t>National Programme Analyst: Salary and associated costs (desk, other staff cost, GEO)</t>
  </si>
  <si>
    <t xml:space="preserve">Research with HCMA In need for the research </t>
  </si>
  <si>
    <r>
      <t xml:space="preserve">Additional research needs - to call for funding in the year - </t>
    </r>
    <r>
      <rPr>
        <sz val="11"/>
        <color rgb="FFFF0000"/>
        <rFont val="Calibri"/>
        <family val="2"/>
        <charset val="163"/>
        <scheme val="minor"/>
      </rPr>
      <t>ACPIS - 200K/2 years = 100K/year - 30k Da Nang, 30K HCMC, 20K Tay Ninh = 80K; 20K for DPC + GMS</t>
    </r>
  </si>
  <si>
    <t>The Office can consider paying NO's salary (2-3 months) from another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</si>
</sst>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  <numFmt numFmtId="167" formatCode="_(* #,##0.00_);_(* \(#,##0.00\);_(* &quot;-&quot;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0"/>
      <color theme="1"/>
      <name val="Times New Roman"/>
      <family val="1"/>
      <charset val="163"/>
    </font>
    <font>
      <b/>
      <sz val="11"/>
      <color rgb="FF002060"/>
      <name val="Arial"/>
      <family val="2"/>
      <charset val="163"/>
    </font>
    <font>
      <sz val="11"/>
      <color rgb="FF000000"/>
      <name val="Arial"/>
      <family val="2"/>
      <charset val="163"/>
    </font>
    <font>
      <b/>
      <sz val="16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0" tint="-0.499984740745262"/>
      <name val="Calibri"/>
      <family val="2"/>
      <charset val="163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charset val="163"/>
      <scheme val="minor"/>
    </font>
    <font>
      <b/>
      <sz val="12"/>
      <color theme="1"/>
      <name val="Calibri"/>
      <family val="2"/>
      <charset val="163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charset val="163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166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412">
    <xf numFmtId="0" fontId="0" fillId="0" borderId="0" xfId="0"/>
    <xf numFmtId="0" fontId="0" fillId="0" borderId="0" xfId="0" applyFont="1"/>
    <xf numFmtId="0" fontId="16" fillId="0" borderId="11" xfId="0" applyFont="1" applyFill="1" applyBorder="1" applyAlignment="1">
      <alignment wrapText="1"/>
    </xf>
    <xf numFmtId="0" fontId="0" fillId="0" borderId="11" xfId="0" applyBorder="1"/>
    <xf numFmtId="0" fontId="16" fillId="34" borderId="11" xfId="0" applyFont="1" applyFill="1" applyBorder="1" applyAlignment="1">
      <alignment horizontal="center" vertical="center" wrapText="1"/>
    </xf>
    <xf numFmtId="0" fontId="16" fillId="34" borderId="13" xfId="0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 vertical="center" wrapText="1"/>
    </xf>
    <xf numFmtId="3" fontId="16" fillId="34" borderId="1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6" fillId="35" borderId="11" xfId="0" applyFont="1" applyFill="1" applyBorder="1" applyAlignment="1">
      <alignment wrapText="1"/>
    </xf>
    <xf numFmtId="0" fontId="0" fillId="35" borderId="10" xfId="0" applyFont="1" applyFill="1" applyBorder="1" applyAlignment="1">
      <alignment horizontal="right" wrapText="1"/>
    </xf>
    <xf numFmtId="0" fontId="16" fillId="35" borderId="10" xfId="0" applyFont="1" applyFill="1" applyBorder="1" applyAlignment="1">
      <alignment horizontal="right" wrapText="1"/>
    </xf>
    <xf numFmtId="0" fontId="19" fillId="0" borderId="0" xfId="0" applyFont="1"/>
    <xf numFmtId="0" fontId="20" fillId="0" borderId="0" xfId="0" applyFont="1" applyAlignment="1">
      <alignment horizontal="left"/>
    </xf>
    <xf numFmtId="0" fontId="0" fillId="0" borderId="13" xfId="0" applyFont="1" applyFill="1" applyBorder="1" applyAlignment="1">
      <alignment wrapText="1"/>
    </xf>
    <xf numFmtId="0" fontId="0" fillId="0" borderId="10" xfId="0" applyFont="1" applyFill="1" applyBorder="1" applyAlignment="1">
      <alignment horizontal="right" wrapText="1"/>
    </xf>
    <xf numFmtId="0" fontId="16" fillId="0" borderId="10" xfId="0" applyFont="1" applyFill="1" applyBorder="1" applyAlignment="1">
      <alignment horizontal="right" wrapText="1"/>
    </xf>
    <xf numFmtId="3" fontId="16" fillId="0" borderId="11" xfId="0" applyNumberFormat="1" applyFont="1" applyFill="1" applyBorder="1" applyAlignment="1">
      <alignment horizontal="right" wrapText="1"/>
    </xf>
    <xf numFmtId="0" fontId="0" fillId="35" borderId="13" xfId="0" applyFont="1" applyFill="1" applyBorder="1" applyAlignment="1">
      <alignment wrapText="1"/>
    </xf>
    <xf numFmtId="3" fontId="16" fillId="35" borderId="11" xfId="0" applyNumberFormat="1" applyFont="1" applyFill="1" applyBorder="1" applyAlignment="1">
      <alignment horizontal="right" wrapText="1"/>
    </xf>
    <xf numFmtId="0" fontId="0" fillId="35" borderId="12" xfId="0" applyFont="1" applyFill="1" applyBorder="1" applyAlignment="1">
      <alignment horizontal="right" wrapText="1"/>
    </xf>
    <xf numFmtId="0" fontId="16" fillId="0" borderId="16" xfId="0" applyFont="1" applyFill="1" applyBorder="1" applyAlignment="1">
      <alignment wrapText="1"/>
    </xf>
    <xf numFmtId="0" fontId="0" fillId="0" borderId="17" xfId="0" applyFont="1" applyFill="1" applyBorder="1" applyAlignment="1">
      <alignment wrapText="1"/>
    </xf>
    <xf numFmtId="3" fontId="16" fillId="0" borderId="16" xfId="0" applyNumberFormat="1" applyFont="1" applyFill="1" applyBorder="1" applyAlignment="1">
      <alignment horizontal="right" wrapText="1"/>
    </xf>
    <xf numFmtId="43" fontId="0" fillId="0" borderId="0" xfId="0" applyNumberFormat="1"/>
    <xf numFmtId="3" fontId="16" fillId="0" borderId="0" xfId="0" applyNumberFormat="1" applyFont="1" applyFill="1" applyBorder="1" applyAlignment="1">
      <alignment horizontal="right" wrapText="1"/>
    </xf>
    <xf numFmtId="3" fontId="0" fillId="0" borderId="0" xfId="0" applyNumberFormat="1" applyFont="1" applyFill="1" applyBorder="1" applyAlignment="1">
      <alignment horizontal="right" wrapText="1"/>
    </xf>
    <xf numFmtId="164" fontId="14" fillId="0" borderId="11" xfId="42" applyFont="1" applyBorder="1"/>
    <xf numFmtId="0" fontId="0" fillId="0" borderId="0" xfId="0" applyFill="1"/>
    <xf numFmtId="0" fontId="0" fillId="0" borderId="0" xfId="0" applyFont="1" applyFill="1"/>
    <xf numFmtId="0" fontId="0" fillId="0" borderId="0" xfId="0" applyFont="1" applyFill="1" applyBorder="1" applyAlignment="1">
      <alignment horizontal="right" wrapText="1"/>
    </xf>
    <xf numFmtId="0" fontId="21" fillId="0" borderId="11" xfId="0" applyFont="1" applyBorder="1" applyAlignment="1">
      <alignment horizontal="right"/>
    </xf>
    <xf numFmtId="164" fontId="21" fillId="0" borderId="11" xfId="42" applyFont="1" applyBorder="1"/>
    <xf numFmtId="49" fontId="16" fillId="0" borderId="10" xfId="0" quotePrefix="1" applyNumberFormat="1" applyFont="1" applyFill="1" applyBorder="1" applyAlignment="1">
      <alignment horizontal="right" wrapText="1"/>
    </xf>
    <xf numFmtId="49" fontId="16" fillId="35" borderId="10" xfId="0" quotePrefix="1" applyNumberFormat="1" applyFont="1" applyFill="1" applyBorder="1" applyAlignment="1">
      <alignment horizontal="right" wrapText="1"/>
    </xf>
    <xf numFmtId="49" fontId="16" fillId="0" borderId="15" xfId="0" quotePrefix="1" applyNumberFormat="1" applyFont="1" applyFill="1" applyBorder="1" applyAlignment="1">
      <alignment horizontal="right" wrapText="1"/>
    </xf>
    <xf numFmtId="49" fontId="16" fillId="0" borderId="10" xfId="0" applyNumberFormat="1" applyFont="1" applyFill="1" applyBorder="1" applyAlignment="1">
      <alignment horizontal="right" wrapText="1"/>
    </xf>
    <xf numFmtId="49" fontId="16" fillId="35" borderId="10" xfId="0" applyNumberFormat="1" applyFont="1" applyFill="1" applyBorder="1" applyAlignment="1">
      <alignment horizontal="right" wrapText="1"/>
    </xf>
    <xf numFmtId="49" fontId="16" fillId="0" borderId="15" xfId="0" applyNumberFormat="1" applyFont="1" applyFill="1" applyBorder="1" applyAlignment="1">
      <alignment horizontal="right" wrapText="1"/>
    </xf>
    <xf numFmtId="0" fontId="16" fillId="35" borderId="18" xfId="0" applyFont="1" applyFill="1" applyBorder="1" applyAlignment="1">
      <alignment wrapText="1"/>
    </xf>
    <xf numFmtId="49" fontId="16" fillId="35" borderId="14" xfId="0" quotePrefix="1" applyNumberFormat="1" applyFont="1" applyFill="1" applyBorder="1" applyAlignment="1">
      <alignment horizontal="right" wrapText="1"/>
    </xf>
    <xf numFmtId="0" fontId="20" fillId="33" borderId="0" xfId="0" applyFont="1" applyFill="1" applyAlignment="1">
      <alignment horizontal="left"/>
    </xf>
    <xf numFmtId="0" fontId="0" fillId="0" borderId="11" xfId="0" applyFill="1" applyBorder="1"/>
    <xf numFmtId="164" fontId="14" fillId="33" borderId="11" xfId="0" applyNumberFormat="1" applyFont="1" applyFill="1" applyBorder="1"/>
    <xf numFmtId="0" fontId="0" fillId="35" borderId="19" xfId="0" applyFont="1" applyFill="1" applyBorder="1" applyAlignment="1">
      <alignment wrapText="1"/>
    </xf>
    <xf numFmtId="0" fontId="16" fillId="35" borderId="14" xfId="0" applyFont="1" applyFill="1" applyBorder="1" applyAlignment="1">
      <alignment horizontal="right" wrapText="1"/>
    </xf>
    <xf numFmtId="49" fontId="16" fillId="35" borderId="14" xfId="0" applyNumberFormat="1" applyFont="1" applyFill="1" applyBorder="1" applyAlignment="1">
      <alignment horizontal="right" wrapText="1"/>
    </xf>
    <xf numFmtId="49" fontId="16" fillId="35" borderId="12" xfId="0" applyNumberFormat="1" applyFont="1" applyFill="1" applyBorder="1" applyAlignment="1">
      <alignment horizontal="right" wrapText="1"/>
    </xf>
    <xf numFmtId="0" fontId="0" fillId="36" borderId="10" xfId="0" applyFont="1" applyFill="1" applyBorder="1" applyAlignment="1">
      <alignment horizontal="right" wrapText="1"/>
    </xf>
    <xf numFmtId="49" fontId="16" fillId="36" borderId="10" xfId="0" applyNumberFormat="1" applyFont="1" applyFill="1" applyBorder="1" applyAlignment="1">
      <alignment horizontal="right" wrapText="1"/>
    </xf>
    <xf numFmtId="0" fontId="16" fillId="36" borderId="11" xfId="0" applyFont="1" applyFill="1" applyBorder="1" applyAlignment="1">
      <alignment wrapText="1"/>
    </xf>
    <xf numFmtId="0" fontId="0" fillId="36" borderId="13" xfId="0" applyFont="1" applyFill="1" applyBorder="1" applyAlignment="1">
      <alignment wrapText="1"/>
    </xf>
    <xf numFmtId="49" fontId="16" fillId="36" borderId="10" xfId="0" quotePrefix="1" applyNumberFormat="1" applyFont="1" applyFill="1" applyBorder="1" applyAlignment="1">
      <alignment horizontal="right" wrapText="1"/>
    </xf>
    <xf numFmtId="0" fontId="16" fillId="36" borderId="10" xfId="0" applyFont="1" applyFill="1" applyBorder="1" applyAlignment="1">
      <alignment horizontal="right" wrapText="1"/>
    </xf>
    <xf numFmtId="0" fontId="16" fillId="35" borderId="16" xfId="0" applyFont="1" applyFill="1" applyBorder="1" applyAlignment="1">
      <alignment wrapText="1"/>
    </xf>
    <xf numFmtId="0" fontId="0" fillId="35" borderId="17" xfId="0" applyFont="1" applyFill="1" applyBorder="1" applyAlignment="1">
      <alignment wrapText="1"/>
    </xf>
    <xf numFmtId="49" fontId="16" fillId="35" borderId="15" xfId="0" quotePrefix="1" applyNumberFormat="1" applyFont="1" applyFill="1" applyBorder="1" applyAlignment="1">
      <alignment horizontal="right" wrapText="1"/>
    </xf>
    <xf numFmtId="0" fontId="16" fillId="35" borderId="15" xfId="0" applyFont="1" applyFill="1" applyBorder="1" applyAlignment="1">
      <alignment horizontal="right" wrapText="1"/>
    </xf>
    <xf numFmtId="49" fontId="16" fillId="35" borderId="15" xfId="0" applyNumberFormat="1" applyFont="1" applyFill="1" applyBorder="1" applyAlignment="1">
      <alignment horizontal="right" wrapText="1"/>
    </xf>
    <xf numFmtId="3" fontId="16" fillId="35" borderId="16" xfId="0" applyNumberFormat="1" applyFont="1" applyFill="1" applyBorder="1" applyAlignment="1">
      <alignment horizontal="right" wrapText="1"/>
    </xf>
    <xf numFmtId="3" fontId="16" fillId="36" borderId="11" xfId="0" applyNumberFormat="1" applyFont="1" applyFill="1" applyBorder="1" applyAlignment="1">
      <alignment horizontal="right" wrapText="1"/>
    </xf>
    <xf numFmtId="0" fontId="16" fillId="36" borderId="21" xfId="0" applyFont="1" applyFill="1" applyBorder="1" applyAlignment="1">
      <alignment wrapText="1"/>
    </xf>
    <xf numFmtId="0" fontId="0" fillId="36" borderId="22" xfId="0" applyFont="1" applyFill="1" applyBorder="1" applyAlignment="1">
      <alignment wrapText="1"/>
    </xf>
    <xf numFmtId="49" fontId="16" fillId="36" borderId="23" xfId="0" quotePrefix="1" applyNumberFormat="1" applyFont="1" applyFill="1" applyBorder="1" applyAlignment="1">
      <alignment horizontal="right" wrapText="1"/>
    </xf>
    <xf numFmtId="0" fontId="0" fillId="36" borderId="23" xfId="0" applyFont="1" applyFill="1" applyBorder="1" applyAlignment="1">
      <alignment horizontal="right" wrapText="1"/>
    </xf>
    <xf numFmtId="0" fontId="16" fillId="36" borderId="23" xfId="0" applyFont="1" applyFill="1" applyBorder="1" applyAlignment="1">
      <alignment horizontal="right" wrapText="1"/>
    </xf>
    <xf numFmtId="49" fontId="16" fillId="36" borderId="23" xfId="0" applyNumberFormat="1" applyFont="1" applyFill="1" applyBorder="1" applyAlignment="1">
      <alignment horizontal="right" wrapText="1"/>
    </xf>
    <xf numFmtId="3" fontId="0" fillId="36" borderId="21" xfId="0" applyNumberFormat="1" applyFont="1" applyFill="1" applyBorder="1" applyAlignment="1">
      <alignment horizontal="right" wrapText="1"/>
    </xf>
    <xf numFmtId="0" fontId="16" fillId="37" borderId="27" xfId="0" applyFont="1" applyFill="1" applyBorder="1" applyAlignment="1">
      <alignment wrapText="1"/>
    </xf>
    <xf numFmtId="0" fontId="0" fillId="37" borderId="27" xfId="0" applyFont="1" applyFill="1" applyBorder="1" applyAlignment="1">
      <alignment wrapText="1"/>
    </xf>
    <xf numFmtId="49" fontId="16" fillId="37" borderId="28" xfId="0" quotePrefix="1" applyNumberFormat="1" applyFont="1" applyFill="1" applyBorder="1" applyAlignment="1">
      <alignment horizontal="right" wrapText="1"/>
    </xf>
    <xf numFmtId="0" fontId="16" fillId="37" borderId="27" xfId="0" applyFont="1" applyFill="1" applyBorder="1" applyAlignment="1">
      <alignment horizontal="right" wrapText="1"/>
    </xf>
    <xf numFmtId="49" fontId="16" fillId="37" borderId="28" xfId="0" applyNumberFormat="1" applyFont="1" applyFill="1" applyBorder="1" applyAlignment="1">
      <alignment horizontal="right" wrapText="1"/>
    </xf>
    <xf numFmtId="3" fontId="16" fillId="35" borderId="18" xfId="0" applyNumberFormat="1" applyFont="1" applyFill="1" applyBorder="1" applyAlignment="1">
      <alignment horizontal="right" wrapText="1"/>
    </xf>
    <xf numFmtId="0" fontId="16" fillId="34" borderId="0" xfId="0" applyFont="1" applyFill="1" applyBorder="1" applyAlignment="1">
      <alignment horizontal="center" vertical="center" wrapText="1"/>
    </xf>
    <xf numFmtId="0" fontId="0" fillId="33" borderId="0" xfId="0" applyFill="1"/>
    <xf numFmtId="164" fontId="0" fillId="33" borderId="0" xfId="42" applyFont="1" applyFill="1"/>
    <xf numFmtId="0" fontId="16" fillId="37" borderId="25" xfId="0" applyFont="1" applyFill="1" applyBorder="1" applyAlignment="1">
      <alignment wrapText="1"/>
    </xf>
    <xf numFmtId="0" fontId="0" fillId="37" borderId="25" xfId="0" applyFont="1" applyFill="1" applyBorder="1" applyAlignment="1">
      <alignment wrapText="1"/>
    </xf>
    <xf numFmtId="49" fontId="16" fillId="37" borderId="26" xfId="0" quotePrefix="1" applyNumberFormat="1" applyFont="1" applyFill="1" applyBorder="1" applyAlignment="1">
      <alignment horizontal="right" wrapText="1"/>
    </xf>
    <xf numFmtId="0" fontId="0" fillId="37" borderId="10" xfId="0" applyFont="1" applyFill="1" applyBorder="1" applyAlignment="1">
      <alignment horizontal="right" wrapText="1"/>
    </xf>
    <xf numFmtId="0" fontId="16" fillId="37" borderId="25" xfId="0" applyFont="1" applyFill="1" applyBorder="1" applyAlignment="1">
      <alignment horizontal="right" wrapText="1"/>
    </xf>
    <xf numFmtId="49" fontId="16" fillId="37" borderId="26" xfId="0" applyNumberFormat="1" applyFont="1" applyFill="1" applyBorder="1" applyAlignment="1">
      <alignment horizontal="right" wrapText="1"/>
    </xf>
    <xf numFmtId="49" fontId="16" fillId="37" borderId="10" xfId="0" applyNumberFormat="1" applyFont="1" applyFill="1" applyBorder="1" applyAlignment="1">
      <alignment horizontal="right" wrapText="1"/>
    </xf>
    <xf numFmtId="164" fontId="14" fillId="0" borderId="11" xfId="0" applyNumberFormat="1" applyFont="1" applyBorder="1"/>
    <xf numFmtId="0" fontId="16" fillId="33" borderId="18" xfId="0" applyFont="1" applyFill="1" applyBorder="1" applyAlignment="1">
      <alignment horizontal="right" wrapText="1"/>
    </xf>
    <xf numFmtId="165" fontId="22" fillId="35" borderId="20" xfId="42" applyNumberFormat="1" applyFont="1" applyFill="1" applyBorder="1" applyAlignment="1">
      <alignment horizontal="right" wrapText="1"/>
    </xf>
    <xf numFmtId="0" fontId="16" fillId="36" borderId="16" xfId="0" applyFont="1" applyFill="1" applyBorder="1" applyAlignment="1">
      <alignment wrapText="1"/>
    </xf>
    <xf numFmtId="0" fontId="0" fillId="36" borderId="17" xfId="0" applyFont="1" applyFill="1" applyBorder="1" applyAlignment="1">
      <alignment wrapText="1"/>
    </xf>
    <xf numFmtId="49" fontId="16" fillId="36" borderId="15" xfId="0" quotePrefix="1" applyNumberFormat="1" applyFont="1" applyFill="1" applyBorder="1" applyAlignment="1">
      <alignment horizontal="right" wrapText="1"/>
    </xf>
    <xf numFmtId="0" fontId="0" fillId="36" borderId="15" xfId="0" applyFont="1" applyFill="1" applyBorder="1" applyAlignment="1">
      <alignment horizontal="right" wrapText="1"/>
    </xf>
    <xf numFmtId="0" fontId="16" fillId="36" borderId="15" xfId="0" applyFont="1" applyFill="1" applyBorder="1" applyAlignment="1">
      <alignment horizontal="right" wrapText="1"/>
    </xf>
    <xf numFmtId="49" fontId="16" fillId="36" borderId="15" xfId="0" applyNumberFormat="1" applyFont="1" applyFill="1" applyBorder="1" applyAlignment="1">
      <alignment horizontal="right" wrapText="1"/>
    </xf>
    <xf numFmtId="3" fontId="16" fillId="36" borderId="16" xfId="0" applyNumberFormat="1" applyFont="1" applyFill="1" applyBorder="1" applyAlignment="1">
      <alignment horizontal="right" wrapText="1"/>
    </xf>
    <xf numFmtId="0" fontId="16" fillId="37" borderId="11" xfId="0" applyFont="1" applyFill="1" applyBorder="1" applyAlignment="1">
      <alignment wrapText="1"/>
    </xf>
    <xf numFmtId="0" fontId="0" fillId="37" borderId="11" xfId="0" applyFont="1" applyFill="1" applyBorder="1" applyAlignment="1">
      <alignment wrapText="1"/>
    </xf>
    <xf numFmtId="49" fontId="16" fillId="37" borderId="30" xfId="0" quotePrefix="1" applyNumberFormat="1" applyFont="1" applyFill="1" applyBorder="1" applyAlignment="1">
      <alignment horizontal="right" wrapText="1"/>
    </xf>
    <xf numFmtId="0" fontId="0" fillId="37" borderId="31" xfId="0" applyFont="1" applyFill="1" applyBorder="1" applyAlignment="1">
      <alignment horizontal="right" wrapText="1"/>
    </xf>
    <xf numFmtId="0" fontId="16" fillId="37" borderId="11" xfId="0" applyFont="1" applyFill="1" applyBorder="1" applyAlignment="1">
      <alignment horizontal="right" wrapText="1"/>
    </xf>
    <xf numFmtId="49" fontId="16" fillId="37" borderId="30" xfId="0" applyNumberFormat="1" applyFont="1" applyFill="1" applyBorder="1" applyAlignment="1">
      <alignment horizontal="right" wrapText="1"/>
    </xf>
    <xf numFmtId="49" fontId="16" fillId="37" borderId="31" xfId="0" applyNumberFormat="1" applyFont="1" applyFill="1" applyBorder="1" applyAlignment="1">
      <alignment horizontal="right" wrapText="1"/>
    </xf>
    <xf numFmtId="0" fontId="25" fillId="0" borderId="32" xfId="0" applyFont="1" applyBorder="1" applyAlignment="1">
      <alignment vertical="center"/>
    </xf>
    <xf numFmtId="0" fontId="25" fillId="0" borderId="29" xfId="0" applyFont="1" applyBorder="1" applyAlignment="1">
      <alignment horizontal="center" vertical="center"/>
    </xf>
    <xf numFmtId="0" fontId="24" fillId="0" borderId="0" xfId="0" applyFont="1"/>
    <xf numFmtId="0" fontId="26" fillId="0" borderId="33" xfId="0" applyFont="1" applyBorder="1" applyAlignment="1">
      <alignment vertical="center"/>
    </xf>
    <xf numFmtId="0" fontId="26" fillId="0" borderId="34" xfId="0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6" fillId="0" borderId="33" xfId="0" applyFont="1" applyBorder="1" applyAlignment="1">
      <alignment vertical="center" wrapText="1"/>
    </xf>
    <xf numFmtId="3" fontId="5" fillId="37" borderId="27" xfId="0" applyNumberFormat="1" applyFont="1" applyFill="1" applyBorder="1" applyAlignment="1">
      <alignment horizontal="right" wrapText="1"/>
    </xf>
    <xf numFmtId="3" fontId="5" fillId="37" borderId="11" xfId="0" applyNumberFormat="1" applyFont="1" applyFill="1" applyBorder="1" applyAlignment="1">
      <alignment horizontal="right" wrapText="1"/>
    </xf>
    <xf numFmtId="3" fontId="5" fillId="37" borderId="25" xfId="0" applyNumberFormat="1" applyFont="1" applyFill="1" applyBorder="1" applyAlignment="1">
      <alignment horizontal="right" wrapText="1"/>
    </xf>
    <xf numFmtId="0" fontId="14" fillId="0" borderId="0" xfId="0" applyFont="1"/>
    <xf numFmtId="0" fontId="22" fillId="37" borderId="25" xfId="0" applyFont="1" applyFill="1" applyBorder="1" applyAlignment="1">
      <alignment horizontal="right" wrapText="1"/>
    </xf>
    <xf numFmtId="0" fontId="22" fillId="37" borderId="11" xfId="0" applyFont="1" applyFill="1" applyBorder="1" applyAlignment="1">
      <alignment horizontal="right" wrapText="1"/>
    </xf>
    <xf numFmtId="0" fontId="27" fillId="0" borderId="0" xfId="0" applyFont="1"/>
    <xf numFmtId="49" fontId="0" fillId="0" borderId="0" xfId="0" applyNumberFormat="1" applyFont="1" applyAlignment="1">
      <alignment horizontal="right" vertical="top"/>
    </xf>
    <xf numFmtId="0" fontId="0" fillId="0" borderId="0" xfId="0" applyAlignment="1">
      <alignment horizontal="center"/>
    </xf>
    <xf numFmtId="0" fontId="27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6" fillId="0" borderId="0" xfId="0" applyFont="1" applyFill="1" applyBorder="1"/>
    <xf numFmtId="164" fontId="0" fillId="0" borderId="0" xfId="0" applyNumberFormat="1" applyFont="1" applyFill="1" applyBorder="1"/>
    <xf numFmtId="166" fontId="1" fillId="0" borderId="0" xfId="43" applyFont="1" applyFill="1" applyBorder="1" applyAlignment="1">
      <alignment horizontal="right"/>
    </xf>
    <xf numFmtId="164" fontId="1" fillId="0" borderId="0" xfId="44" applyFont="1" applyFill="1" applyBorder="1" applyAlignment="1">
      <alignment horizontal="center" vertical="center"/>
    </xf>
    <xf numFmtId="0" fontId="16" fillId="0" borderId="0" xfId="0" applyFont="1" applyBorder="1"/>
    <xf numFmtId="0" fontId="0" fillId="0" borderId="0" xfId="0" applyFont="1" applyFill="1" applyBorder="1"/>
    <xf numFmtId="49" fontId="0" fillId="0" borderId="0" xfId="0" applyNumberFormat="1" applyFont="1" applyFill="1" applyBorder="1" applyAlignment="1">
      <alignment horizontal="right" vertical="top"/>
    </xf>
    <xf numFmtId="0" fontId="0" fillId="0" borderId="0" xfId="0" applyBorder="1"/>
    <xf numFmtId="0" fontId="0" fillId="0" borderId="0" xfId="0" applyFont="1" applyBorder="1"/>
    <xf numFmtId="49" fontId="0" fillId="0" borderId="0" xfId="0" applyNumberFormat="1" applyFont="1" applyBorder="1" applyAlignment="1">
      <alignment horizontal="right" vertical="top"/>
    </xf>
    <xf numFmtId="43" fontId="0" fillId="0" borderId="0" xfId="0" applyNumberFormat="1" applyBorder="1"/>
    <xf numFmtId="0" fontId="29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/>
    </xf>
    <xf numFmtId="166" fontId="29" fillId="0" borderId="0" xfId="0" applyNumberFormat="1" applyFont="1" applyFill="1" applyBorder="1" applyAlignment="1">
      <alignment horizontal="left" vertical="center"/>
    </xf>
    <xf numFmtId="49" fontId="30" fillId="33" borderId="0" xfId="0" applyNumberFormat="1" applyFont="1" applyFill="1" applyBorder="1" applyAlignment="1">
      <alignment horizontal="right"/>
    </xf>
    <xf numFmtId="49" fontId="30" fillId="0" borderId="0" xfId="0" applyNumberFormat="1" applyFont="1" applyFill="1" applyBorder="1" applyAlignment="1">
      <alignment horizontal="left"/>
    </xf>
    <xf numFmtId="166" fontId="16" fillId="0" borderId="0" xfId="43" applyFont="1" applyFill="1" applyBorder="1" applyAlignment="1">
      <alignment horizontal="right"/>
    </xf>
    <xf numFmtId="10" fontId="1" fillId="0" borderId="0" xfId="45" applyNumberFormat="1" applyFont="1"/>
    <xf numFmtId="0" fontId="0" fillId="0" borderId="0" xfId="0" applyFont="1" applyAlignment="1">
      <alignment horizontal="right"/>
    </xf>
    <xf numFmtId="49" fontId="16" fillId="0" borderId="0" xfId="0" applyNumberFormat="1" applyFont="1" applyAlignment="1">
      <alignment horizontal="right" vertical="top"/>
    </xf>
    <xf numFmtId="10" fontId="16" fillId="33" borderId="0" xfId="45" applyNumberFormat="1" applyFont="1" applyFill="1" applyAlignment="1">
      <alignment horizontal="right"/>
    </xf>
    <xf numFmtId="0" fontId="16" fillId="0" borderId="0" xfId="0" applyFont="1"/>
    <xf numFmtId="164" fontId="0" fillId="0" borderId="0" xfId="0" applyNumberFormat="1" applyFont="1" applyBorder="1"/>
    <xf numFmtId="167" fontId="1" fillId="0" borderId="0" xfId="43" applyNumberFormat="1" applyFont="1" applyBorder="1" applyAlignment="1">
      <alignment horizontal="right" vertical="top"/>
    </xf>
    <xf numFmtId="167" fontId="0" fillId="0" borderId="0" xfId="0" applyNumberFormat="1" applyBorder="1" applyAlignment="1">
      <alignment horizontal="center"/>
    </xf>
    <xf numFmtId="167" fontId="1" fillId="0" borderId="0" xfId="43" applyNumberFormat="1" applyFont="1" applyBorder="1"/>
    <xf numFmtId="43" fontId="0" fillId="0" borderId="0" xfId="0" applyNumberFormat="1" applyBorder="1" applyAlignment="1">
      <alignment horizontal="left"/>
    </xf>
    <xf numFmtId="43" fontId="0" fillId="0" borderId="0" xfId="0" applyNumberFormat="1" applyFont="1" applyBorder="1"/>
    <xf numFmtId="167" fontId="16" fillId="0" borderId="0" xfId="43" applyNumberFormat="1" applyFont="1" applyBorder="1" applyAlignment="1">
      <alignment horizontal="right" vertical="top"/>
    </xf>
    <xf numFmtId="43" fontId="16" fillId="33" borderId="0" xfId="0" applyNumberFormat="1" applyFont="1" applyFill="1" applyBorder="1" applyAlignment="1">
      <alignment horizontal="center"/>
    </xf>
    <xf numFmtId="166" fontId="1" fillId="0" borderId="0" xfId="43" applyFont="1" applyBorder="1" applyAlignment="1">
      <alignment horizontal="center" vertical="top"/>
    </xf>
    <xf numFmtId="166" fontId="1" fillId="0" borderId="0" xfId="43" applyFont="1" applyBorder="1" applyAlignment="1">
      <alignment horizontal="center"/>
    </xf>
    <xf numFmtId="1" fontId="0" fillId="0" borderId="0" xfId="0" applyNumberFormat="1" applyFont="1" applyBorder="1" applyAlignment="1">
      <alignment horizontal="center" vertical="top"/>
    </xf>
    <xf numFmtId="0" fontId="31" fillId="0" borderId="0" xfId="0" applyFont="1"/>
    <xf numFmtId="167" fontId="1" fillId="0" borderId="0" xfId="43" applyNumberFormat="1" applyFont="1" applyBorder="1" applyAlignment="1">
      <alignment horizontal="center" vertical="top"/>
    </xf>
    <xf numFmtId="164" fontId="0" fillId="33" borderId="0" xfId="44" applyFont="1" applyFill="1" applyBorder="1"/>
    <xf numFmtId="167" fontId="16" fillId="0" borderId="0" xfId="43" applyNumberFormat="1" applyFont="1" applyBorder="1"/>
    <xf numFmtId="1" fontId="0" fillId="0" borderId="0" xfId="0" applyNumberFormat="1" applyFont="1" applyBorder="1" applyAlignment="1">
      <alignment horizontal="right" vertical="top"/>
    </xf>
    <xf numFmtId="1" fontId="0" fillId="0" borderId="0" xfId="0" applyNumberFormat="1" applyBorder="1"/>
    <xf numFmtId="1" fontId="0" fillId="0" borderId="0" xfId="0" applyNumberFormat="1" applyBorder="1" applyAlignment="1">
      <alignment horizontal="right"/>
    </xf>
    <xf numFmtId="43" fontId="0" fillId="0" borderId="0" xfId="0" applyNumberFormat="1" applyBorder="1" applyAlignment="1">
      <alignment horizontal="center"/>
    </xf>
    <xf numFmtId="43" fontId="16" fillId="0" borderId="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32" fillId="0" borderId="0" xfId="0" applyFont="1" applyFill="1" applyBorder="1"/>
    <xf numFmtId="164" fontId="19" fillId="0" borderId="0" xfId="42" applyFont="1"/>
    <xf numFmtId="164" fontId="0" fillId="0" borderId="0" xfId="42" applyFont="1"/>
    <xf numFmtId="164" fontId="16" fillId="34" borderId="13" xfId="42" applyFont="1" applyFill="1" applyBorder="1" applyAlignment="1">
      <alignment horizontal="center" vertical="center" wrapText="1"/>
    </xf>
    <xf numFmtId="164" fontId="0" fillId="0" borderId="13" xfId="42" applyFont="1" applyFill="1" applyBorder="1" applyAlignment="1">
      <alignment wrapText="1"/>
    </xf>
    <xf numFmtId="164" fontId="0" fillId="35" borderId="13" xfId="42" applyFont="1" applyFill="1" applyBorder="1" applyAlignment="1">
      <alignment wrapText="1"/>
    </xf>
    <xf numFmtId="164" fontId="0" fillId="0" borderId="17" xfId="42" applyFont="1" applyFill="1" applyBorder="1" applyAlignment="1">
      <alignment wrapText="1"/>
    </xf>
    <xf numFmtId="164" fontId="0" fillId="35" borderId="17" xfId="42" applyFont="1" applyFill="1" applyBorder="1" applyAlignment="1">
      <alignment wrapText="1"/>
    </xf>
    <xf numFmtId="164" fontId="0" fillId="36" borderId="13" xfId="42" applyFont="1" applyFill="1" applyBorder="1" applyAlignment="1">
      <alignment wrapText="1"/>
    </xf>
    <xf numFmtId="164" fontId="0" fillId="35" borderId="19" xfId="42" applyFont="1" applyFill="1" applyBorder="1" applyAlignment="1">
      <alignment wrapText="1"/>
    </xf>
    <xf numFmtId="164" fontId="0" fillId="37" borderId="36" xfId="42" applyFont="1" applyFill="1" applyBorder="1" applyAlignment="1">
      <alignment wrapText="1"/>
    </xf>
    <xf numFmtId="164" fontId="0" fillId="37" borderId="37" xfId="42" applyFont="1" applyFill="1" applyBorder="1" applyAlignment="1">
      <alignment wrapText="1"/>
    </xf>
    <xf numFmtId="164" fontId="0" fillId="36" borderId="17" xfId="42" applyFont="1" applyFill="1" applyBorder="1" applyAlignment="1">
      <alignment wrapText="1"/>
    </xf>
    <xf numFmtId="164" fontId="0" fillId="36" borderId="22" xfId="42" applyFont="1" applyFill="1" applyBorder="1" applyAlignment="1">
      <alignment wrapText="1"/>
    </xf>
    <xf numFmtId="164" fontId="0" fillId="37" borderId="38" xfId="42" applyFont="1" applyFill="1" applyBorder="1" applyAlignment="1">
      <alignment wrapText="1"/>
    </xf>
    <xf numFmtId="164" fontId="1" fillId="0" borderId="0" xfId="42" applyFont="1"/>
    <xf numFmtId="164" fontId="1" fillId="34" borderId="10" xfId="42" applyFont="1" applyFill="1" applyBorder="1" applyAlignment="1">
      <alignment horizontal="center" vertical="center" wrapText="1"/>
    </xf>
    <xf numFmtId="164" fontId="1" fillId="0" borderId="10" xfId="42" applyFont="1" applyFill="1" applyBorder="1" applyAlignment="1">
      <alignment horizontal="right" wrapText="1"/>
    </xf>
    <xf numFmtId="164" fontId="1" fillId="35" borderId="10" xfId="42" applyFont="1" applyFill="1" applyBorder="1" applyAlignment="1">
      <alignment horizontal="right" wrapText="1"/>
    </xf>
    <xf numFmtId="164" fontId="1" fillId="35" borderId="15" xfId="42" applyFont="1" applyFill="1" applyBorder="1" applyAlignment="1">
      <alignment horizontal="right" wrapText="1"/>
    </xf>
    <xf numFmtId="164" fontId="1" fillId="36" borderId="10" xfId="42" applyFont="1" applyFill="1" applyBorder="1" applyAlignment="1">
      <alignment horizontal="right" wrapText="1"/>
    </xf>
    <xf numFmtId="164" fontId="1" fillId="35" borderId="14" xfId="42" applyFont="1" applyFill="1" applyBorder="1" applyAlignment="1">
      <alignment horizontal="right" wrapText="1"/>
    </xf>
    <xf numFmtId="164" fontId="1" fillId="37" borderId="39" xfId="42" applyFont="1" applyFill="1" applyBorder="1" applyAlignment="1">
      <alignment horizontal="right" wrapText="1"/>
    </xf>
    <xf numFmtId="164" fontId="1" fillId="36" borderId="15" xfId="42" applyFont="1" applyFill="1" applyBorder="1" applyAlignment="1">
      <alignment horizontal="right" wrapText="1"/>
    </xf>
    <xf numFmtId="164" fontId="1" fillId="36" borderId="23" xfId="42" applyFont="1" applyFill="1" applyBorder="1" applyAlignment="1">
      <alignment horizontal="right" wrapText="1"/>
    </xf>
    <xf numFmtId="164" fontId="1" fillId="37" borderId="27" xfId="42" applyFont="1" applyFill="1" applyBorder="1" applyAlignment="1">
      <alignment horizontal="right" wrapText="1"/>
    </xf>
    <xf numFmtId="164" fontId="16" fillId="0" borderId="0" xfId="42" applyFont="1" applyAlignment="1">
      <alignment horizont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34" borderId="40" xfId="0" applyFont="1" applyFill="1" applyBorder="1" applyAlignment="1">
      <alignment horizontal="center" vertical="center" wrapText="1"/>
    </xf>
    <xf numFmtId="0" fontId="22" fillId="0" borderId="40" xfId="0" applyFont="1" applyFill="1" applyBorder="1" applyAlignment="1">
      <alignment horizontal="right" wrapText="1"/>
    </xf>
    <xf numFmtId="0" fontId="22" fillId="35" borderId="40" xfId="0" applyFont="1" applyFill="1" applyBorder="1" applyAlignment="1">
      <alignment horizontal="right" wrapText="1"/>
    </xf>
    <xf numFmtId="0" fontId="22" fillId="0" borderId="41" xfId="0" applyFont="1" applyFill="1" applyBorder="1" applyAlignment="1">
      <alignment horizontal="right" wrapText="1"/>
    </xf>
    <xf numFmtId="49" fontId="22" fillId="35" borderId="40" xfId="0" applyNumberFormat="1" applyFont="1" applyFill="1" applyBorder="1" applyAlignment="1">
      <alignment horizontal="right" wrapText="1"/>
    </xf>
    <xf numFmtId="0" fontId="22" fillId="35" borderId="41" xfId="0" applyFont="1" applyFill="1" applyBorder="1" applyAlignment="1">
      <alignment horizontal="right" wrapText="1"/>
    </xf>
    <xf numFmtId="49" fontId="22" fillId="36" borderId="40" xfId="0" applyNumberFormat="1" applyFont="1" applyFill="1" applyBorder="1" applyAlignment="1">
      <alignment horizontal="right" wrapText="1"/>
    </xf>
    <xf numFmtId="49" fontId="22" fillId="35" borderId="42" xfId="0" applyNumberFormat="1" applyFont="1" applyFill="1" applyBorder="1" applyAlignment="1">
      <alignment horizontal="right" wrapText="1"/>
    </xf>
    <xf numFmtId="49" fontId="22" fillId="36" borderId="41" xfId="0" applyNumberFormat="1" applyFont="1" applyFill="1" applyBorder="1" applyAlignment="1">
      <alignment horizontal="right" wrapText="1"/>
    </xf>
    <xf numFmtId="49" fontId="0" fillId="36" borderId="24" xfId="0" applyNumberFormat="1" applyFont="1" applyFill="1" applyBorder="1" applyAlignment="1">
      <alignment horizontal="right" wrapText="1"/>
    </xf>
    <xf numFmtId="164" fontId="0" fillId="37" borderId="25" xfId="42" applyFont="1" applyFill="1" applyBorder="1" applyAlignment="1">
      <alignment wrapText="1"/>
    </xf>
    <xf numFmtId="164" fontId="0" fillId="37" borderId="11" xfId="42" applyFont="1" applyFill="1" applyBorder="1" applyAlignment="1">
      <alignment wrapText="1"/>
    </xf>
    <xf numFmtId="164" fontId="0" fillId="37" borderId="27" xfId="42" applyFont="1" applyFill="1" applyBorder="1" applyAlignment="1">
      <alignment wrapText="1"/>
    </xf>
    <xf numFmtId="164" fontId="1" fillId="0" borderId="0" xfId="42" applyFont="1" applyAlignment="1">
      <alignment horizontal="left"/>
    </xf>
    <xf numFmtId="164" fontId="1" fillId="34" borderId="10" xfId="42" applyFont="1" applyFill="1" applyBorder="1" applyAlignment="1">
      <alignment horizontal="left" vertical="center" wrapText="1"/>
    </xf>
    <xf numFmtId="164" fontId="1" fillId="0" borderId="10" xfId="42" applyFont="1" applyFill="1" applyBorder="1" applyAlignment="1">
      <alignment horizontal="left" wrapText="1"/>
    </xf>
    <xf numFmtId="164" fontId="1" fillId="35" borderId="10" xfId="42" applyFont="1" applyFill="1" applyBorder="1" applyAlignment="1">
      <alignment horizontal="left" wrapText="1"/>
    </xf>
    <xf numFmtId="164" fontId="1" fillId="35" borderId="15" xfId="42" applyFont="1" applyFill="1" applyBorder="1" applyAlignment="1">
      <alignment horizontal="left" wrapText="1"/>
    </xf>
    <xf numFmtId="164" fontId="1" fillId="36" borderId="10" xfId="42" applyFont="1" applyFill="1" applyBorder="1" applyAlignment="1">
      <alignment horizontal="left" wrapText="1"/>
    </xf>
    <xf numFmtId="164" fontId="1" fillId="35" borderId="14" xfId="42" applyFont="1" applyFill="1" applyBorder="1" applyAlignment="1">
      <alignment horizontal="left" wrapText="1"/>
    </xf>
    <xf numFmtId="164" fontId="1" fillId="36" borderId="15" xfId="42" applyFont="1" applyFill="1" applyBorder="1" applyAlignment="1">
      <alignment horizontal="left" wrapText="1"/>
    </xf>
    <xf numFmtId="164" fontId="1" fillId="36" borderId="23" xfId="42" applyFont="1" applyFill="1" applyBorder="1" applyAlignment="1">
      <alignment horizontal="left" wrapText="1"/>
    </xf>
    <xf numFmtId="164" fontId="0" fillId="37" borderId="27" xfId="42" applyFont="1" applyFill="1" applyBorder="1" applyAlignment="1">
      <alignment horizontal="left" wrapText="1"/>
    </xf>
    <xf numFmtId="164" fontId="1" fillId="37" borderId="46" xfId="42" applyFont="1" applyFill="1" applyBorder="1" applyAlignment="1">
      <alignment horizontal="right" wrapText="1"/>
    </xf>
    <xf numFmtId="164" fontId="1" fillId="37" borderId="16" xfId="42" applyFont="1" applyFill="1" applyBorder="1" applyAlignment="1">
      <alignment horizontal="left" wrapText="1"/>
    </xf>
    <xf numFmtId="164" fontId="1" fillId="37" borderId="45" xfId="42" applyFont="1" applyFill="1" applyBorder="1" applyAlignment="1">
      <alignment horizontal="right" wrapText="1"/>
    </xf>
    <xf numFmtId="164" fontId="1" fillId="37" borderId="11" xfId="42" applyFont="1" applyFill="1" applyBorder="1" applyAlignment="1">
      <alignment horizontal="left" wrapText="1"/>
    </xf>
    <xf numFmtId="49" fontId="16" fillId="33" borderId="48" xfId="0" quotePrefix="1" applyNumberFormat="1" applyFont="1" applyFill="1" applyBorder="1" applyAlignment="1">
      <alignment horizontal="right" wrapText="1"/>
    </xf>
    <xf numFmtId="0" fontId="16" fillId="33" borderId="47" xfId="0" applyFont="1" applyFill="1" applyBorder="1" applyAlignment="1">
      <alignment horizontal="right" wrapText="1"/>
    </xf>
    <xf numFmtId="0" fontId="16" fillId="33" borderId="16" xfId="0" applyFont="1" applyFill="1" applyBorder="1" applyAlignment="1">
      <alignment horizontal="right" wrapText="1"/>
    </xf>
    <xf numFmtId="0" fontId="18" fillId="33" borderId="16" xfId="0" applyFont="1" applyFill="1" applyBorder="1" applyAlignment="1">
      <alignment horizontal="right" wrapText="1"/>
    </xf>
    <xf numFmtId="0" fontId="33" fillId="33" borderId="0" xfId="0" applyFont="1" applyFill="1"/>
    <xf numFmtId="0" fontId="16" fillId="0" borderId="43" xfId="0" applyFont="1" applyFill="1" applyBorder="1" applyAlignment="1">
      <alignment wrapText="1"/>
    </xf>
    <xf numFmtId="0" fontId="0" fillId="0" borderId="43" xfId="0" applyFont="1" applyFill="1" applyBorder="1" applyAlignment="1">
      <alignment wrapText="1"/>
    </xf>
    <xf numFmtId="0" fontId="16" fillId="0" borderId="43" xfId="0" applyFont="1" applyFill="1" applyBorder="1" applyAlignment="1">
      <alignment horizontal="right" wrapText="1"/>
    </xf>
    <xf numFmtId="164" fontId="16" fillId="0" borderId="25" xfId="42" applyFont="1" applyFill="1" applyBorder="1" applyAlignment="1">
      <alignment wrapText="1"/>
    </xf>
    <xf numFmtId="164" fontId="16" fillId="0" borderId="36" xfId="42" applyFont="1" applyFill="1" applyBorder="1" applyAlignment="1">
      <alignment wrapText="1"/>
    </xf>
    <xf numFmtId="165" fontId="16" fillId="0" borderId="43" xfId="42" applyNumberFormat="1" applyFont="1" applyFill="1" applyBorder="1" applyAlignment="1">
      <alignment wrapText="1"/>
    </xf>
    <xf numFmtId="164" fontId="22" fillId="0" borderId="25" xfId="42" applyFont="1" applyFill="1" applyBorder="1" applyAlignment="1">
      <alignment horizontal="left" wrapText="1"/>
    </xf>
    <xf numFmtId="49" fontId="16" fillId="33" borderId="14" xfId="0" applyNumberFormat="1" applyFont="1" applyFill="1" applyBorder="1" applyAlignment="1">
      <alignment horizontal="right" wrapText="1"/>
    </xf>
    <xf numFmtId="3" fontId="18" fillId="33" borderId="18" xfId="0" applyNumberFormat="1" applyFont="1" applyFill="1" applyBorder="1" applyAlignment="1">
      <alignment horizontal="right" wrapText="1"/>
    </xf>
    <xf numFmtId="164" fontId="0" fillId="0" borderId="11" xfId="42" applyFont="1" applyFill="1" applyBorder="1" applyAlignment="1">
      <alignment wrapText="1"/>
    </xf>
    <xf numFmtId="0" fontId="16" fillId="0" borderId="11" xfId="0" applyFont="1" applyFill="1" applyBorder="1" applyAlignment="1">
      <alignment horizontal="right" wrapText="1"/>
    </xf>
    <xf numFmtId="49" fontId="16" fillId="0" borderId="11" xfId="0" applyNumberFormat="1" applyFont="1" applyFill="1" applyBorder="1" applyAlignment="1">
      <alignment horizontal="right" wrapText="1"/>
    </xf>
    <xf numFmtId="3" fontId="18" fillId="0" borderId="11" xfId="0" applyNumberFormat="1" applyFont="1" applyFill="1" applyBorder="1" applyAlignment="1">
      <alignment horizontal="right" wrapText="1"/>
    </xf>
    <xf numFmtId="164" fontId="0" fillId="0" borderId="11" xfId="42" applyFont="1" applyBorder="1"/>
    <xf numFmtId="49" fontId="16" fillId="33" borderId="25" xfId="0" applyNumberFormat="1" applyFont="1" applyFill="1" applyBorder="1" applyAlignment="1">
      <alignment horizontal="right" wrapText="1"/>
    </xf>
    <xf numFmtId="164" fontId="0" fillId="37" borderId="11" xfId="42" applyFont="1" applyFill="1" applyBorder="1" applyAlignment="1">
      <alignment horizontal="right" wrapText="1"/>
    </xf>
    <xf numFmtId="164" fontId="0" fillId="37" borderId="27" xfId="42" applyFont="1" applyFill="1" applyBorder="1" applyAlignment="1">
      <alignment horizontal="right" wrapText="1"/>
    </xf>
    <xf numFmtId="164" fontId="16" fillId="0" borderId="11" xfId="42" applyFont="1" applyFill="1" applyBorder="1"/>
    <xf numFmtId="165" fontId="16" fillId="0" borderId="11" xfId="42" applyNumberFormat="1" applyFont="1" applyFill="1" applyBorder="1"/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/>
    </xf>
    <xf numFmtId="164" fontId="16" fillId="0" borderId="0" xfId="42" applyFont="1" applyFill="1" applyBorder="1"/>
    <xf numFmtId="165" fontId="16" fillId="0" borderId="0" xfId="42" applyNumberFormat="1" applyFont="1" applyFill="1" applyBorder="1"/>
    <xf numFmtId="164" fontId="22" fillId="0" borderId="0" xfId="42" applyFont="1" applyFill="1" applyBorder="1"/>
    <xf numFmtId="164" fontId="0" fillId="0" borderId="11" xfId="42" applyFont="1" applyFill="1" applyBorder="1" applyAlignment="1">
      <alignment horizontal="right" wrapText="1"/>
    </xf>
    <xf numFmtId="165" fontId="0" fillId="0" borderId="0" xfId="42" applyNumberFormat="1" applyFont="1"/>
    <xf numFmtId="165" fontId="0" fillId="33" borderId="0" xfId="42" applyNumberFormat="1" applyFont="1" applyFill="1"/>
    <xf numFmtId="49" fontId="16" fillId="33" borderId="16" xfId="0" applyNumberFormat="1" applyFont="1" applyFill="1" applyBorder="1" applyAlignment="1">
      <alignment horizontal="right" wrapText="1"/>
    </xf>
    <xf numFmtId="0" fontId="16" fillId="33" borderId="39" xfId="0" applyFont="1" applyFill="1" applyBorder="1" applyAlignment="1">
      <alignment horizontal="right" wrapText="1"/>
    </xf>
    <xf numFmtId="164" fontId="21" fillId="0" borderId="11" xfId="42" applyFont="1" applyFill="1" applyBorder="1"/>
    <xf numFmtId="0" fontId="16" fillId="0" borderId="16" xfId="0" applyFont="1" applyFill="1" applyBorder="1" applyAlignment="1">
      <alignment horizontal="left" wrapText="1"/>
    </xf>
    <xf numFmtId="0" fontId="23" fillId="0" borderId="16" xfId="0" applyFont="1" applyFill="1" applyBorder="1" applyAlignment="1">
      <alignment horizontal="left" wrapText="1"/>
    </xf>
    <xf numFmtId="164" fontId="23" fillId="0" borderId="44" xfId="42" applyFont="1" applyFill="1" applyBorder="1" applyAlignment="1">
      <alignment horizontal="left" wrapText="1"/>
    </xf>
    <xf numFmtId="164" fontId="23" fillId="0" borderId="16" xfId="42" applyFont="1" applyFill="1" applyBorder="1" applyAlignment="1">
      <alignment horizontal="left" wrapText="1"/>
    </xf>
    <xf numFmtId="164" fontId="0" fillId="0" borderId="16" xfId="42" applyFont="1" applyFill="1" applyBorder="1" applyAlignment="1">
      <alignment horizontal="left" wrapText="1"/>
    </xf>
    <xf numFmtId="165" fontId="14" fillId="0" borderId="16" xfId="42" applyNumberFormat="1" applyFont="1" applyFill="1" applyBorder="1" applyAlignment="1">
      <alignment horizontal="right" wrapText="1"/>
    </xf>
    <xf numFmtId="164" fontId="0" fillId="0" borderId="16" xfId="42" applyFont="1" applyFill="1" applyBorder="1" applyAlignment="1">
      <alignment horizontal="right" wrapText="1"/>
    </xf>
    <xf numFmtId="0" fontId="16" fillId="0" borderId="16" xfId="0" applyFont="1" applyFill="1" applyBorder="1" applyAlignment="1">
      <alignment horizontal="right" wrapText="1"/>
    </xf>
    <xf numFmtId="164" fontId="23" fillId="0" borderId="39" xfId="42" applyFont="1" applyFill="1" applyBorder="1" applyAlignment="1">
      <alignment horizontal="left" wrapText="1"/>
    </xf>
    <xf numFmtId="0" fontId="16" fillId="0" borderId="47" xfId="0" applyFont="1" applyFill="1" applyBorder="1" applyAlignment="1">
      <alignment wrapText="1"/>
    </xf>
    <xf numFmtId="0" fontId="0" fillId="0" borderId="47" xfId="0" applyFont="1" applyFill="1" applyBorder="1" applyAlignment="1">
      <alignment wrapText="1"/>
    </xf>
    <xf numFmtId="164" fontId="0" fillId="0" borderId="47" xfId="42" applyFont="1" applyFill="1" applyBorder="1" applyAlignment="1">
      <alignment wrapText="1"/>
    </xf>
    <xf numFmtId="164" fontId="0" fillId="0" borderId="35" xfId="42" applyFont="1" applyFill="1" applyBorder="1" applyAlignment="1">
      <alignment wrapText="1"/>
    </xf>
    <xf numFmtId="164" fontId="0" fillId="0" borderId="47" xfId="42" applyFont="1" applyFill="1" applyBorder="1" applyAlignment="1">
      <alignment horizontal="left" wrapText="1"/>
    </xf>
    <xf numFmtId="165" fontId="34" fillId="0" borderId="47" xfId="42" applyNumberFormat="1" applyFont="1" applyFill="1" applyBorder="1" applyAlignment="1">
      <alignment horizontal="right" wrapText="1"/>
    </xf>
    <xf numFmtId="164" fontId="0" fillId="0" borderId="18" xfId="42" applyFont="1" applyFill="1" applyBorder="1" applyAlignment="1">
      <alignment horizontal="right" wrapText="1"/>
    </xf>
    <xf numFmtId="0" fontId="16" fillId="0" borderId="47" xfId="0" applyFont="1" applyFill="1" applyBorder="1" applyAlignment="1">
      <alignment horizontal="right" wrapText="1"/>
    </xf>
    <xf numFmtId="0" fontId="16" fillId="0" borderId="11" xfId="0" applyFont="1" applyFill="1" applyBorder="1"/>
    <xf numFmtId="165" fontId="34" fillId="0" borderId="16" xfId="42" applyNumberFormat="1" applyFont="1" applyFill="1" applyBorder="1" applyAlignment="1">
      <alignment horizontal="right" wrapText="1"/>
    </xf>
    <xf numFmtId="164" fontId="35" fillId="0" borderId="0" xfId="42" applyFont="1" applyAlignment="1">
      <alignment horizontal="center"/>
    </xf>
    <xf numFmtId="0" fontId="33" fillId="38" borderId="0" xfId="0" applyFont="1" applyFill="1"/>
    <xf numFmtId="0" fontId="19" fillId="38" borderId="0" xfId="0" applyFont="1" applyFill="1"/>
    <xf numFmtId="164" fontId="19" fillId="38" borderId="0" xfId="42" applyFont="1" applyFill="1"/>
    <xf numFmtId="164" fontId="1" fillId="38" borderId="0" xfId="42" applyFont="1" applyFill="1" applyAlignment="1">
      <alignment horizontal="left"/>
    </xf>
    <xf numFmtId="164" fontId="1" fillId="38" borderId="0" xfId="42" applyFont="1" applyFill="1"/>
    <xf numFmtId="0" fontId="0" fillId="38" borderId="0" xfId="0" applyFill="1"/>
    <xf numFmtId="0" fontId="20" fillId="38" borderId="0" xfId="0" applyFont="1" applyFill="1" applyAlignment="1">
      <alignment horizontal="left"/>
    </xf>
    <xf numFmtId="164" fontId="35" fillId="38" borderId="0" xfId="42" applyFont="1" applyFill="1" applyAlignment="1">
      <alignment horizontal="center"/>
    </xf>
    <xf numFmtId="164" fontId="16" fillId="38" borderId="0" xfId="42" applyFont="1" applyFill="1" applyAlignment="1">
      <alignment horizontal="center"/>
    </xf>
    <xf numFmtId="0" fontId="0" fillId="38" borderId="0" xfId="0" applyFont="1" applyFill="1"/>
    <xf numFmtId="0" fontId="20" fillId="38" borderId="0" xfId="0" applyFont="1" applyFill="1" applyAlignment="1">
      <alignment horizontal="center"/>
    </xf>
    <xf numFmtId="0" fontId="16" fillId="38" borderId="0" xfId="0" applyFont="1" applyFill="1" applyAlignment="1">
      <alignment horizontal="center"/>
    </xf>
    <xf numFmtId="0" fontId="16" fillId="38" borderId="11" xfId="0" applyFont="1" applyFill="1" applyBorder="1" applyAlignment="1">
      <alignment horizontal="center" vertical="center" wrapText="1"/>
    </xf>
    <xf numFmtId="0" fontId="16" fillId="38" borderId="13" xfId="0" applyFont="1" applyFill="1" applyBorder="1" applyAlignment="1">
      <alignment horizontal="center" vertical="center" wrapText="1"/>
    </xf>
    <xf numFmtId="164" fontId="16" fillId="38" borderId="13" xfId="42" applyFont="1" applyFill="1" applyBorder="1" applyAlignment="1">
      <alignment horizontal="center" vertical="center" wrapText="1"/>
    </xf>
    <xf numFmtId="164" fontId="1" fillId="38" borderId="10" xfId="42" applyFont="1" applyFill="1" applyBorder="1" applyAlignment="1">
      <alignment horizontal="left" vertical="center" wrapText="1"/>
    </xf>
    <xf numFmtId="164" fontId="1" fillId="38" borderId="10" xfId="42" applyFont="1" applyFill="1" applyBorder="1" applyAlignment="1">
      <alignment horizontal="center" vertical="center" wrapText="1"/>
    </xf>
    <xf numFmtId="0" fontId="16" fillId="38" borderId="40" xfId="0" applyFont="1" applyFill="1" applyBorder="1" applyAlignment="1">
      <alignment horizontal="center" vertical="center" wrapText="1"/>
    </xf>
    <xf numFmtId="0" fontId="16" fillId="38" borderId="10" xfId="0" applyFont="1" applyFill="1" applyBorder="1" applyAlignment="1">
      <alignment horizontal="center" vertical="center" wrapText="1"/>
    </xf>
    <xf numFmtId="3" fontId="16" fillId="38" borderId="11" xfId="0" applyNumberFormat="1" applyFont="1" applyFill="1" applyBorder="1" applyAlignment="1">
      <alignment horizontal="center" vertical="center" wrapText="1"/>
    </xf>
    <xf numFmtId="0" fontId="16" fillId="38" borderId="11" xfId="0" applyFont="1" applyFill="1" applyBorder="1" applyAlignment="1">
      <alignment wrapText="1"/>
    </xf>
    <xf numFmtId="0" fontId="0" fillId="38" borderId="13" xfId="0" applyFont="1" applyFill="1" applyBorder="1" applyAlignment="1">
      <alignment wrapText="1"/>
    </xf>
    <xf numFmtId="164" fontId="0" fillId="38" borderId="13" xfId="42" applyFont="1" applyFill="1" applyBorder="1" applyAlignment="1">
      <alignment wrapText="1"/>
    </xf>
    <xf numFmtId="164" fontId="1" fillId="38" borderId="10" xfId="42" applyFont="1" applyFill="1" applyBorder="1" applyAlignment="1">
      <alignment horizontal="left" wrapText="1"/>
    </xf>
    <xf numFmtId="164" fontId="1" fillId="38" borderId="10" xfId="42" applyFont="1" applyFill="1" applyBorder="1" applyAlignment="1">
      <alignment horizontal="right" wrapText="1"/>
    </xf>
    <xf numFmtId="0" fontId="22" fillId="38" borderId="40" xfId="0" applyFont="1" applyFill="1" applyBorder="1" applyAlignment="1">
      <alignment horizontal="right" wrapText="1"/>
    </xf>
    <xf numFmtId="49" fontId="16" fillId="38" borderId="10" xfId="0" quotePrefix="1" applyNumberFormat="1" applyFont="1" applyFill="1" applyBorder="1" applyAlignment="1">
      <alignment horizontal="right" wrapText="1"/>
    </xf>
    <xf numFmtId="0" fontId="0" fillId="38" borderId="10" xfId="0" applyFont="1" applyFill="1" applyBorder="1" applyAlignment="1">
      <alignment horizontal="right" wrapText="1"/>
    </xf>
    <xf numFmtId="0" fontId="16" fillId="38" borderId="10" xfId="0" applyFont="1" applyFill="1" applyBorder="1" applyAlignment="1">
      <alignment horizontal="right" wrapText="1"/>
    </xf>
    <xf numFmtId="49" fontId="16" fillId="38" borderId="10" xfId="0" applyNumberFormat="1" applyFont="1" applyFill="1" applyBorder="1" applyAlignment="1">
      <alignment horizontal="right" wrapText="1"/>
    </xf>
    <xf numFmtId="165" fontId="22" fillId="38" borderId="20" xfId="42" applyNumberFormat="1" applyFont="1" applyFill="1" applyBorder="1" applyAlignment="1">
      <alignment horizontal="right" wrapText="1"/>
    </xf>
    <xf numFmtId="49" fontId="22" fillId="38" borderId="40" xfId="0" applyNumberFormat="1" applyFont="1" applyFill="1" applyBorder="1" applyAlignment="1">
      <alignment horizontal="right" wrapText="1"/>
    </xf>
    <xf numFmtId="3" fontId="16" fillId="38" borderId="11" xfId="0" applyNumberFormat="1" applyFont="1" applyFill="1" applyBorder="1" applyAlignment="1">
      <alignment horizontal="right" wrapText="1"/>
    </xf>
    <xf numFmtId="0" fontId="16" fillId="38" borderId="16" xfId="0" applyFont="1" applyFill="1" applyBorder="1" applyAlignment="1">
      <alignment wrapText="1"/>
    </xf>
    <xf numFmtId="0" fontId="0" fillId="38" borderId="17" xfId="0" applyFont="1" applyFill="1" applyBorder="1" applyAlignment="1">
      <alignment wrapText="1"/>
    </xf>
    <xf numFmtId="164" fontId="0" fillId="38" borderId="17" xfId="42" applyFont="1" applyFill="1" applyBorder="1" applyAlignment="1">
      <alignment wrapText="1"/>
    </xf>
    <xf numFmtId="164" fontId="1" fillId="38" borderId="15" xfId="42" applyFont="1" applyFill="1" applyBorder="1" applyAlignment="1">
      <alignment horizontal="left" wrapText="1"/>
    </xf>
    <xf numFmtId="164" fontId="1" fillId="38" borderId="15" xfId="42" applyFont="1" applyFill="1" applyBorder="1" applyAlignment="1">
      <alignment horizontal="right" wrapText="1"/>
    </xf>
    <xf numFmtId="0" fontId="22" fillId="38" borderId="41" xfId="0" applyFont="1" applyFill="1" applyBorder="1" applyAlignment="1">
      <alignment horizontal="right" wrapText="1"/>
    </xf>
    <xf numFmtId="49" fontId="16" fillId="38" borderId="15" xfId="0" quotePrefix="1" applyNumberFormat="1" applyFont="1" applyFill="1" applyBorder="1" applyAlignment="1">
      <alignment horizontal="right" wrapText="1"/>
    </xf>
    <xf numFmtId="0" fontId="16" fillId="38" borderId="15" xfId="0" applyFont="1" applyFill="1" applyBorder="1" applyAlignment="1">
      <alignment horizontal="right" wrapText="1"/>
    </xf>
    <xf numFmtId="49" fontId="16" fillId="38" borderId="15" xfId="0" applyNumberFormat="1" applyFont="1" applyFill="1" applyBorder="1" applyAlignment="1">
      <alignment horizontal="right" wrapText="1"/>
    </xf>
    <xf numFmtId="3" fontId="16" fillId="38" borderId="16" xfId="0" applyNumberFormat="1" applyFont="1" applyFill="1" applyBorder="1" applyAlignment="1">
      <alignment horizontal="right" wrapText="1"/>
    </xf>
    <xf numFmtId="0" fontId="0" fillId="38" borderId="50" xfId="0" applyFont="1" applyFill="1" applyBorder="1" applyAlignment="1">
      <alignment wrapText="1"/>
    </xf>
    <xf numFmtId="164" fontId="0" fillId="38" borderId="50" xfId="42" applyFont="1" applyFill="1" applyBorder="1" applyAlignment="1">
      <alignment wrapText="1"/>
    </xf>
    <xf numFmtId="164" fontId="1" fillId="38" borderId="49" xfId="42" applyFont="1" applyFill="1" applyBorder="1" applyAlignment="1">
      <alignment horizontal="left" wrapText="1"/>
    </xf>
    <xf numFmtId="164" fontId="1" fillId="38" borderId="49" xfId="42" applyFont="1" applyFill="1" applyBorder="1" applyAlignment="1">
      <alignment horizontal="right" wrapText="1"/>
    </xf>
    <xf numFmtId="49" fontId="22" fillId="38" borderId="46" xfId="0" applyNumberFormat="1" applyFont="1" applyFill="1" applyBorder="1" applyAlignment="1">
      <alignment horizontal="right" wrapText="1"/>
    </xf>
    <xf numFmtId="49" fontId="16" fillId="38" borderId="49" xfId="0" quotePrefix="1" applyNumberFormat="1" applyFont="1" applyFill="1" applyBorder="1" applyAlignment="1">
      <alignment horizontal="right" wrapText="1"/>
    </xf>
    <xf numFmtId="0" fontId="0" fillId="38" borderId="31" xfId="0" applyFont="1" applyFill="1" applyBorder="1" applyAlignment="1">
      <alignment horizontal="right" wrapText="1"/>
    </xf>
    <xf numFmtId="0" fontId="16" fillId="38" borderId="49" xfId="0" applyFont="1" applyFill="1" applyBorder="1" applyAlignment="1">
      <alignment horizontal="right" wrapText="1"/>
    </xf>
    <xf numFmtId="49" fontId="16" fillId="38" borderId="49" xfId="0" applyNumberFormat="1" applyFont="1" applyFill="1" applyBorder="1" applyAlignment="1">
      <alignment horizontal="right" wrapText="1"/>
    </xf>
    <xf numFmtId="49" fontId="16" fillId="38" borderId="31" xfId="0" applyNumberFormat="1" applyFont="1" applyFill="1" applyBorder="1" applyAlignment="1">
      <alignment horizontal="right" wrapText="1"/>
    </xf>
    <xf numFmtId="0" fontId="0" fillId="38" borderId="16" xfId="0" applyFont="1" applyFill="1" applyBorder="1" applyAlignment="1">
      <alignment wrapText="1"/>
    </xf>
    <xf numFmtId="164" fontId="0" fillId="38" borderId="16" xfId="42" applyFont="1" applyFill="1" applyBorder="1" applyAlignment="1">
      <alignment wrapText="1"/>
    </xf>
    <xf numFmtId="164" fontId="0" fillId="38" borderId="39" xfId="42" applyFont="1" applyFill="1" applyBorder="1" applyAlignment="1">
      <alignment wrapText="1"/>
    </xf>
    <xf numFmtId="164" fontId="1" fillId="38" borderId="16" xfId="42" applyFont="1" applyFill="1" applyBorder="1" applyAlignment="1">
      <alignment horizontal="left" wrapText="1"/>
    </xf>
    <xf numFmtId="164" fontId="1" fillId="38" borderId="46" xfId="42" applyFont="1" applyFill="1" applyBorder="1" applyAlignment="1">
      <alignment horizontal="right" wrapText="1"/>
    </xf>
    <xf numFmtId="0" fontId="22" fillId="38" borderId="16" xfId="0" applyFont="1" applyFill="1" applyBorder="1" applyAlignment="1">
      <alignment horizontal="right" wrapText="1"/>
    </xf>
    <xf numFmtId="0" fontId="0" fillId="38" borderId="15" xfId="0" applyFont="1" applyFill="1" applyBorder="1" applyAlignment="1">
      <alignment horizontal="right" wrapText="1"/>
    </xf>
    <xf numFmtId="0" fontId="16" fillId="38" borderId="16" xfId="0" applyFont="1" applyFill="1" applyBorder="1" applyAlignment="1">
      <alignment horizontal="right" wrapText="1"/>
    </xf>
    <xf numFmtId="3" fontId="35" fillId="38" borderId="16" xfId="0" applyNumberFormat="1" applyFont="1" applyFill="1" applyBorder="1" applyAlignment="1">
      <alignment horizontal="right" wrapText="1"/>
    </xf>
    <xf numFmtId="0" fontId="16" fillId="38" borderId="16" xfId="0" applyFont="1" applyFill="1" applyBorder="1" applyAlignment="1">
      <alignment horizontal="left" wrapText="1"/>
    </xf>
    <xf numFmtId="0" fontId="23" fillId="38" borderId="16" xfId="0" applyFont="1" applyFill="1" applyBorder="1" applyAlignment="1">
      <alignment horizontal="left" wrapText="1"/>
    </xf>
    <xf numFmtId="164" fontId="23" fillId="38" borderId="44" xfId="42" applyFont="1" applyFill="1" applyBorder="1" applyAlignment="1">
      <alignment horizontal="left" wrapText="1"/>
    </xf>
    <xf numFmtId="164" fontId="0" fillId="38" borderId="16" xfId="42" applyFont="1" applyFill="1" applyBorder="1" applyAlignment="1">
      <alignment horizontal="left" wrapText="1"/>
    </xf>
    <xf numFmtId="49" fontId="16" fillId="38" borderId="25" xfId="0" applyNumberFormat="1" applyFont="1" applyFill="1" applyBorder="1" applyAlignment="1">
      <alignment horizontal="right" wrapText="1"/>
    </xf>
    <xf numFmtId="164" fontId="35" fillId="38" borderId="16" xfId="0" applyNumberFormat="1" applyFont="1" applyFill="1" applyBorder="1" applyAlignment="1">
      <alignment horizontal="right" wrapText="1"/>
    </xf>
    <xf numFmtId="164" fontId="23" fillId="38" borderId="39" xfId="42" applyFont="1" applyFill="1" applyBorder="1" applyAlignment="1">
      <alignment horizontal="left" wrapText="1"/>
    </xf>
    <xf numFmtId="165" fontId="34" fillId="38" borderId="16" xfId="42" applyNumberFormat="1" applyFont="1" applyFill="1" applyBorder="1" applyAlignment="1">
      <alignment horizontal="right" wrapText="1"/>
    </xf>
    <xf numFmtId="0" fontId="16" fillId="38" borderId="39" xfId="0" applyFont="1" applyFill="1" applyBorder="1" applyAlignment="1">
      <alignment horizontal="right" wrapText="1"/>
    </xf>
    <xf numFmtId="0" fontId="16" fillId="38" borderId="47" xfId="0" applyFont="1" applyFill="1" applyBorder="1" applyAlignment="1">
      <alignment wrapText="1"/>
    </xf>
    <xf numFmtId="0" fontId="0" fillId="38" borderId="47" xfId="0" applyFont="1" applyFill="1" applyBorder="1" applyAlignment="1">
      <alignment wrapText="1"/>
    </xf>
    <xf numFmtId="164" fontId="0" fillId="38" borderId="47" xfId="42" applyFont="1" applyFill="1" applyBorder="1" applyAlignment="1">
      <alignment wrapText="1"/>
    </xf>
    <xf numFmtId="164" fontId="0" fillId="38" borderId="35" xfId="42" applyFont="1" applyFill="1" applyBorder="1" applyAlignment="1">
      <alignment wrapText="1"/>
    </xf>
    <xf numFmtId="164" fontId="0" fillId="38" borderId="47" xfId="42" applyFont="1" applyFill="1" applyBorder="1" applyAlignment="1">
      <alignment horizontal="left" wrapText="1"/>
    </xf>
    <xf numFmtId="0" fontId="16" fillId="38" borderId="47" xfId="0" applyFont="1" applyFill="1" applyBorder="1" applyAlignment="1">
      <alignment horizontal="right" wrapText="1"/>
    </xf>
    <xf numFmtId="49" fontId="16" fillId="38" borderId="48" xfId="0" quotePrefix="1" applyNumberFormat="1" applyFont="1" applyFill="1" applyBorder="1" applyAlignment="1">
      <alignment horizontal="right" wrapText="1"/>
    </xf>
    <xf numFmtId="49" fontId="16" fillId="38" borderId="16" xfId="0" applyNumberFormat="1" applyFont="1" applyFill="1" applyBorder="1" applyAlignment="1">
      <alignment horizontal="right" wrapText="1"/>
    </xf>
    <xf numFmtId="49" fontId="16" fillId="38" borderId="14" xfId="0" applyNumberFormat="1" applyFont="1" applyFill="1" applyBorder="1" applyAlignment="1">
      <alignment horizontal="right" wrapText="1"/>
    </xf>
    <xf numFmtId="0" fontId="16" fillId="38" borderId="18" xfId="0" applyFont="1" applyFill="1" applyBorder="1" applyAlignment="1">
      <alignment horizontal="right" wrapText="1"/>
    </xf>
    <xf numFmtId="3" fontId="35" fillId="38" borderId="21" xfId="0" applyNumberFormat="1" applyFont="1" applyFill="1" applyBorder="1" applyAlignment="1">
      <alignment horizontal="right" wrapText="1"/>
    </xf>
    <xf numFmtId="0" fontId="16" fillId="38" borderId="43" xfId="0" applyFont="1" applyFill="1" applyBorder="1" applyAlignment="1">
      <alignment wrapText="1"/>
    </xf>
    <xf numFmtId="0" fontId="0" fillId="38" borderId="43" xfId="0" applyFont="1" applyFill="1" applyBorder="1" applyAlignment="1">
      <alignment wrapText="1"/>
    </xf>
    <xf numFmtId="164" fontId="16" fillId="38" borderId="25" xfId="42" applyFont="1" applyFill="1" applyBorder="1" applyAlignment="1">
      <alignment wrapText="1"/>
    </xf>
    <xf numFmtId="164" fontId="22" fillId="38" borderId="25" xfId="42" applyFont="1" applyFill="1" applyBorder="1" applyAlignment="1">
      <alignment horizontal="left" wrapText="1"/>
    </xf>
    <xf numFmtId="165" fontId="16" fillId="38" borderId="43" xfId="42" applyNumberFormat="1" applyFont="1" applyFill="1" applyBorder="1" applyAlignment="1">
      <alignment wrapText="1"/>
    </xf>
    <xf numFmtId="0" fontId="16" fillId="38" borderId="43" xfId="0" applyFont="1" applyFill="1" applyBorder="1" applyAlignment="1">
      <alignment horizontal="right" wrapText="1"/>
    </xf>
    <xf numFmtId="164" fontId="16" fillId="38" borderId="36" xfId="42" applyFont="1" applyFill="1" applyBorder="1" applyAlignment="1">
      <alignment wrapText="1"/>
    </xf>
    <xf numFmtId="0" fontId="16" fillId="38" borderId="11" xfId="0" applyFont="1" applyFill="1" applyBorder="1" applyAlignment="1">
      <alignment horizontal="right" wrapText="1"/>
    </xf>
    <xf numFmtId="49" fontId="16" fillId="38" borderId="11" xfId="0" applyNumberFormat="1" applyFont="1" applyFill="1" applyBorder="1" applyAlignment="1">
      <alignment horizontal="right" wrapText="1"/>
    </xf>
    <xf numFmtId="0" fontId="0" fillId="38" borderId="11" xfId="0" applyFill="1" applyBorder="1"/>
    <xf numFmtId="164" fontId="14" fillId="38" borderId="11" xfId="42" applyFont="1" applyFill="1" applyBorder="1"/>
    <xf numFmtId="164" fontId="0" fillId="38" borderId="11" xfId="42" applyFont="1" applyFill="1" applyBorder="1"/>
    <xf numFmtId="164" fontId="23" fillId="38" borderId="11" xfId="0" applyNumberFormat="1" applyFont="1" applyFill="1" applyBorder="1"/>
    <xf numFmtId="0" fontId="16" fillId="38" borderId="11" xfId="0" applyFont="1" applyFill="1" applyBorder="1"/>
    <xf numFmtId="164" fontId="21" fillId="38" borderId="11" xfId="42" applyFont="1" applyFill="1" applyBorder="1"/>
    <xf numFmtId="164" fontId="16" fillId="38" borderId="11" xfId="42" applyFont="1" applyFill="1" applyBorder="1"/>
    <xf numFmtId="165" fontId="16" fillId="38" borderId="11" xfId="42" applyNumberFormat="1" applyFont="1" applyFill="1" applyBorder="1"/>
    <xf numFmtId="164" fontId="21" fillId="38" borderId="11" xfId="0" applyNumberFormat="1" applyFont="1" applyFill="1" applyBorder="1"/>
    <xf numFmtId="0" fontId="16" fillId="38" borderId="0" xfId="0" applyFont="1" applyFill="1" applyBorder="1" applyAlignment="1">
      <alignment horizontal="center" vertical="center" wrapText="1"/>
    </xf>
    <xf numFmtId="0" fontId="0" fillId="38" borderId="0" xfId="0" applyFill="1" applyAlignment="1">
      <alignment wrapText="1"/>
    </xf>
    <xf numFmtId="0" fontId="14" fillId="38" borderId="0" xfId="0" applyFont="1" applyFill="1" applyAlignment="1">
      <alignment wrapText="1"/>
    </xf>
    <xf numFmtId="165" fontId="34" fillId="38" borderId="47" xfId="42" applyNumberFormat="1" applyFont="1" applyFill="1" applyBorder="1" applyAlignment="1">
      <alignment horizontal="left" wrapText="1"/>
    </xf>
    <xf numFmtId="0" fontId="16" fillId="38" borderId="51" xfId="0" applyFont="1" applyFill="1" applyBorder="1" applyAlignment="1">
      <alignment wrapText="1"/>
    </xf>
    <xf numFmtId="0" fontId="0" fillId="38" borderId="52" xfId="0" applyFont="1" applyFill="1" applyBorder="1" applyAlignment="1">
      <alignment wrapText="1"/>
    </xf>
    <xf numFmtId="164" fontId="0" fillId="38" borderId="52" xfId="42" applyFont="1" applyFill="1" applyBorder="1" applyAlignment="1">
      <alignment wrapText="1"/>
    </xf>
    <xf numFmtId="164" fontId="1" fillId="38" borderId="53" xfId="42" applyFont="1" applyFill="1" applyBorder="1" applyAlignment="1">
      <alignment horizontal="left" wrapText="1"/>
    </xf>
    <xf numFmtId="164" fontId="1" fillId="38" borderId="53" xfId="42" applyFont="1" applyFill="1" applyBorder="1" applyAlignment="1">
      <alignment horizontal="right" wrapText="1"/>
    </xf>
    <xf numFmtId="49" fontId="22" fillId="38" borderId="54" xfId="0" applyNumberFormat="1" applyFont="1" applyFill="1" applyBorder="1" applyAlignment="1">
      <alignment horizontal="right" wrapText="1"/>
    </xf>
    <xf numFmtId="49" fontId="16" fillId="38" borderId="53" xfId="0" quotePrefix="1" applyNumberFormat="1" applyFont="1" applyFill="1" applyBorder="1" applyAlignment="1">
      <alignment horizontal="right" wrapText="1"/>
    </xf>
    <xf numFmtId="0" fontId="0" fillId="38" borderId="53" xfId="0" applyFont="1" applyFill="1" applyBorder="1" applyAlignment="1">
      <alignment horizontal="right" wrapText="1"/>
    </xf>
    <xf numFmtId="0" fontId="16" fillId="38" borderId="53" xfId="0" applyFont="1" applyFill="1" applyBorder="1" applyAlignment="1">
      <alignment horizontal="right" wrapText="1"/>
    </xf>
    <xf numFmtId="49" fontId="16" fillId="38" borderId="53" xfId="0" applyNumberFormat="1" applyFont="1" applyFill="1" applyBorder="1" applyAlignment="1">
      <alignment horizontal="right" wrapText="1"/>
    </xf>
    <xf numFmtId="3" fontId="35" fillId="38" borderId="51" xfId="0" applyNumberFormat="1" applyFont="1" applyFill="1" applyBorder="1" applyAlignment="1">
      <alignment horizontal="right" wrapText="1"/>
    </xf>
    <xf numFmtId="0" fontId="16" fillId="38" borderId="55" xfId="0" applyFont="1" applyFill="1" applyBorder="1" applyAlignment="1">
      <alignment wrapText="1"/>
    </xf>
    <xf numFmtId="0" fontId="0" fillId="38" borderId="55" xfId="0" applyFont="1" applyFill="1" applyBorder="1" applyAlignment="1">
      <alignment wrapText="1"/>
    </xf>
    <xf numFmtId="164" fontId="0" fillId="38" borderId="55" xfId="42" applyFont="1" applyFill="1" applyBorder="1" applyAlignment="1">
      <alignment wrapText="1"/>
    </xf>
    <xf numFmtId="164" fontId="0" fillId="38" borderId="56" xfId="42" applyFont="1" applyFill="1" applyBorder="1" applyAlignment="1">
      <alignment wrapText="1"/>
    </xf>
    <xf numFmtId="164" fontId="0" fillId="38" borderId="55" xfId="42" applyFont="1" applyFill="1" applyBorder="1" applyAlignment="1">
      <alignment horizontal="left" wrapText="1"/>
    </xf>
    <xf numFmtId="164" fontId="1" fillId="38" borderId="55" xfId="42" applyFont="1" applyFill="1" applyBorder="1" applyAlignment="1">
      <alignment horizontal="right" wrapText="1"/>
    </xf>
    <xf numFmtId="0" fontId="16" fillId="38" borderId="55" xfId="0" applyFont="1" applyFill="1" applyBorder="1" applyAlignment="1">
      <alignment horizontal="right" wrapText="1"/>
    </xf>
    <xf numFmtId="49" fontId="16" fillId="38" borderId="57" xfId="0" quotePrefix="1" applyNumberFormat="1" applyFont="1" applyFill="1" applyBorder="1" applyAlignment="1">
      <alignment horizontal="right" wrapText="1"/>
    </xf>
    <xf numFmtId="49" fontId="16" fillId="38" borderId="57" xfId="0" applyNumberFormat="1" applyFont="1" applyFill="1" applyBorder="1" applyAlignment="1">
      <alignment horizontal="right" wrapText="1"/>
    </xf>
    <xf numFmtId="3" fontId="35" fillId="38" borderId="55" xfId="0" applyNumberFormat="1" applyFont="1" applyFill="1" applyBorder="1" applyAlignment="1">
      <alignment horizontal="right" wrapText="1"/>
    </xf>
    <xf numFmtId="0" fontId="16" fillId="38" borderId="58" xfId="0" applyFont="1" applyFill="1" applyBorder="1" applyAlignment="1">
      <alignment horizontal="left" wrapText="1"/>
    </xf>
    <xf numFmtId="0" fontId="23" fillId="38" borderId="58" xfId="0" applyFont="1" applyFill="1" applyBorder="1" applyAlignment="1">
      <alignment horizontal="left" wrapText="1"/>
    </xf>
    <xf numFmtId="164" fontId="23" fillId="38" borderId="59" xfId="42" applyFont="1" applyFill="1" applyBorder="1" applyAlignment="1">
      <alignment horizontal="left" wrapText="1"/>
    </xf>
    <xf numFmtId="164" fontId="23" fillId="38" borderId="58" xfId="42" applyFont="1" applyFill="1" applyBorder="1" applyAlignment="1">
      <alignment horizontal="left" wrapText="1"/>
    </xf>
    <xf numFmtId="164" fontId="0" fillId="38" borderId="58" xfId="42" applyFont="1" applyFill="1" applyBorder="1" applyAlignment="1">
      <alignment horizontal="left" wrapText="1"/>
    </xf>
    <xf numFmtId="165" fontId="14" fillId="38" borderId="58" xfId="42" applyNumberFormat="1" applyFont="1" applyFill="1" applyBorder="1" applyAlignment="1">
      <alignment horizontal="right" wrapText="1"/>
    </xf>
    <xf numFmtId="0" fontId="16" fillId="38" borderId="58" xfId="0" applyFont="1" applyFill="1" applyBorder="1" applyAlignment="1">
      <alignment horizontal="right" wrapText="1"/>
    </xf>
    <xf numFmtId="49" fontId="16" fillId="38" borderId="58" xfId="0" applyNumberFormat="1" applyFont="1" applyFill="1" applyBorder="1" applyAlignment="1">
      <alignment horizontal="right" wrapText="1"/>
    </xf>
    <xf numFmtId="164" fontId="35" fillId="38" borderId="58" xfId="0" applyNumberFormat="1" applyFont="1" applyFill="1" applyBorder="1" applyAlignment="1">
      <alignment horizontal="right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[0] 2" xfId="43"/>
    <cellStyle name="Comma 2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 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3366FF"/>
      <color rgb="FF003399"/>
      <color rgb="FF0066FF"/>
      <color rgb="FF3399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topLeftCell="B1" workbookViewId="0">
      <pane ySplit="3" topLeftCell="A4" activePane="bottomLeft" state="frozen"/>
      <selection pane="bottomLeft" activeCell="U11" sqref="U11"/>
    </sheetView>
  </sheetViews>
  <sheetFormatPr defaultRowHeight="15" x14ac:dyDescent="0.25"/>
  <cols>
    <col min="1" max="1" width="30.7109375" customWidth="1"/>
    <col min="2" max="2" width="40.28515625" customWidth="1"/>
    <col min="3" max="3" width="24.85546875" style="169" hidden="1" customWidth="1"/>
    <col min="4" max="4" width="19.140625" style="169" customWidth="1"/>
    <col min="5" max="5" width="20.140625" style="209" customWidth="1"/>
    <col min="6" max="6" width="18.7109375" style="182" bestFit="1" customWidth="1"/>
    <col min="7" max="7" width="12.42578125" customWidth="1"/>
    <col min="8" max="8" width="11.140625" hidden="1" customWidth="1"/>
    <col min="9" max="9" width="11.85546875" hidden="1" customWidth="1"/>
    <col min="10" max="10" width="11.7109375" hidden="1" customWidth="1"/>
    <col min="11" max="13" width="9.140625" hidden="1" customWidth="1"/>
    <col min="14" max="14" width="13.85546875" customWidth="1"/>
    <col min="15" max="15" width="13.85546875" style="28" hidden="1" customWidth="1"/>
    <col min="16" max="16" width="70.5703125" style="283" customWidth="1"/>
    <col min="17" max="17" width="81.5703125" hidden="1" customWidth="1"/>
    <col min="18" max="19" width="13.140625" hidden="1" customWidth="1"/>
    <col min="20" max="20" width="15.28515625" style="253" hidden="1" customWidth="1"/>
  </cols>
  <sheetData>
    <row r="1" spans="1:21" ht="15.75" x14ac:dyDescent="0.25">
      <c r="A1" s="278" t="s">
        <v>97</v>
      </c>
      <c r="B1" s="279"/>
      <c r="C1" s="280"/>
      <c r="D1" s="280"/>
      <c r="E1" s="281"/>
      <c r="F1" s="282"/>
      <c r="G1" s="283"/>
      <c r="H1" s="279"/>
      <c r="I1" s="279"/>
      <c r="J1" s="283"/>
      <c r="K1" s="283"/>
      <c r="L1" s="283"/>
      <c r="M1" s="283"/>
      <c r="N1" s="283"/>
    </row>
    <row r="2" spans="1:21" ht="15.75" x14ac:dyDescent="0.25">
      <c r="A2" s="284" t="s">
        <v>20</v>
      </c>
      <c r="B2" s="284"/>
      <c r="C2" s="285" t="s">
        <v>111</v>
      </c>
      <c r="D2" s="285" t="s">
        <v>91</v>
      </c>
      <c r="E2" s="285" t="s">
        <v>92</v>
      </c>
      <c r="F2" s="286" t="s">
        <v>90</v>
      </c>
      <c r="G2" s="287"/>
      <c r="H2" s="288"/>
      <c r="I2" s="288"/>
      <c r="J2" s="289"/>
      <c r="K2" s="283"/>
      <c r="L2" s="283"/>
      <c r="M2" s="287"/>
      <c r="N2" s="287"/>
      <c r="O2" s="29"/>
    </row>
    <row r="3" spans="1:21" ht="45.75" customHeight="1" x14ac:dyDescent="0.25">
      <c r="A3" s="290" t="s">
        <v>5</v>
      </c>
      <c r="B3" s="291" t="s">
        <v>3</v>
      </c>
      <c r="C3" s="292"/>
      <c r="D3" s="292"/>
      <c r="E3" s="293"/>
      <c r="F3" s="294"/>
      <c r="G3" s="295" t="s">
        <v>9</v>
      </c>
      <c r="H3" s="296" t="s">
        <v>6</v>
      </c>
      <c r="I3" s="296" t="s">
        <v>0</v>
      </c>
      <c r="J3" s="296" t="s">
        <v>8</v>
      </c>
      <c r="K3" s="296" t="s">
        <v>1</v>
      </c>
      <c r="L3" s="296" t="s">
        <v>2</v>
      </c>
      <c r="M3" s="296" t="s">
        <v>7</v>
      </c>
      <c r="N3" s="297" t="s">
        <v>17</v>
      </c>
      <c r="O3" s="74" t="s">
        <v>52</v>
      </c>
      <c r="P3" s="378" t="s">
        <v>28</v>
      </c>
      <c r="Q3" s="74" t="s">
        <v>53</v>
      </c>
    </row>
    <row r="4" spans="1:21" ht="37.5" customHeight="1" x14ac:dyDescent="0.25">
      <c r="A4" s="298" t="s">
        <v>93</v>
      </c>
      <c r="B4" s="299" t="s">
        <v>11</v>
      </c>
      <c r="C4" s="300"/>
      <c r="D4" s="300">
        <v>585000</v>
      </c>
      <c r="E4" s="301"/>
      <c r="F4" s="302"/>
      <c r="G4" s="303">
        <v>72605</v>
      </c>
      <c r="H4" s="304" t="s">
        <v>21</v>
      </c>
      <c r="I4" s="305" t="s">
        <v>4</v>
      </c>
      <c r="J4" s="306">
        <v>43804</v>
      </c>
      <c r="K4" s="306">
        <v>30000</v>
      </c>
      <c r="L4" s="307">
        <v>11854</v>
      </c>
      <c r="M4" s="307" t="s">
        <v>10</v>
      </c>
      <c r="N4" s="308">
        <f t="shared" ref="N4:N17" si="0">SUM(C4:F4)</f>
        <v>585000</v>
      </c>
      <c r="O4" s="30">
        <v>1</v>
      </c>
      <c r="P4" s="379" t="s">
        <v>85</v>
      </c>
      <c r="Q4" s="75"/>
      <c r="R4" s="76" t="e">
        <f>#REF!/3</f>
        <v>#REF!</v>
      </c>
      <c r="S4" t="s">
        <v>48</v>
      </c>
    </row>
    <row r="5" spans="1:21" ht="37.5" customHeight="1" x14ac:dyDescent="0.25">
      <c r="A5" s="298" t="s">
        <v>94</v>
      </c>
      <c r="B5" s="299" t="s">
        <v>12</v>
      </c>
      <c r="C5" s="300"/>
      <c r="D5" s="300">
        <v>58000</v>
      </c>
      <c r="E5" s="301"/>
      <c r="F5" s="302"/>
      <c r="G5" s="309" t="s">
        <v>114</v>
      </c>
      <c r="H5" s="304" t="s">
        <v>21</v>
      </c>
      <c r="I5" s="305" t="s">
        <v>4</v>
      </c>
      <c r="J5" s="306">
        <v>43804</v>
      </c>
      <c r="K5" s="306">
        <v>30000</v>
      </c>
      <c r="L5" s="307" t="s">
        <v>23</v>
      </c>
      <c r="M5" s="307" t="s">
        <v>10</v>
      </c>
      <c r="N5" s="310">
        <f t="shared" si="0"/>
        <v>58000</v>
      </c>
      <c r="O5" s="25">
        <v>1</v>
      </c>
      <c r="P5" s="379" t="s">
        <v>50</v>
      </c>
      <c r="Q5" s="75">
        <f>50*600*3</f>
        <v>90000</v>
      </c>
      <c r="R5" s="75">
        <f>35*800*3</f>
        <v>84000</v>
      </c>
      <c r="S5" s="76">
        <f>Q5+R5</f>
        <v>174000</v>
      </c>
      <c r="T5" s="254">
        <f>S5/3</f>
        <v>58000</v>
      </c>
    </row>
    <row r="6" spans="1:21" ht="37.5" customHeight="1" x14ac:dyDescent="0.25">
      <c r="A6" s="311" t="s">
        <v>95</v>
      </c>
      <c r="B6" s="312" t="s">
        <v>13</v>
      </c>
      <c r="C6" s="313"/>
      <c r="D6" s="313">
        <v>12000</v>
      </c>
      <c r="E6" s="314"/>
      <c r="F6" s="315"/>
      <c r="G6" s="316">
        <v>71600</v>
      </c>
      <c r="H6" s="317" t="s">
        <v>21</v>
      </c>
      <c r="I6" s="305" t="s">
        <v>4</v>
      </c>
      <c r="J6" s="305">
        <v>43804</v>
      </c>
      <c r="K6" s="318">
        <v>30000</v>
      </c>
      <c r="L6" s="319" t="s">
        <v>23</v>
      </c>
      <c r="M6" s="307" t="s">
        <v>10</v>
      </c>
      <c r="N6" s="320">
        <f t="shared" si="0"/>
        <v>12000</v>
      </c>
      <c r="O6" s="25">
        <v>1</v>
      </c>
      <c r="P6" s="379" t="s">
        <v>49</v>
      </c>
    </row>
    <row r="7" spans="1:21" ht="37.5" customHeight="1" x14ac:dyDescent="0.25">
      <c r="A7" s="298" t="s">
        <v>26</v>
      </c>
      <c r="B7" s="299" t="s">
        <v>13</v>
      </c>
      <c r="C7" s="300"/>
      <c r="D7" s="300"/>
      <c r="E7" s="301"/>
      <c r="F7" s="302"/>
      <c r="G7" s="309"/>
      <c r="H7" s="304" t="s">
        <v>21</v>
      </c>
      <c r="I7" s="305" t="s">
        <v>4</v>
      </c>
      <c r="J7" s="306">
        <v>43804</v>
      </c>
      <c r="K7" s="306"/>
      <c r="L7" s="307"/>
      <c r="M7" s="307" t="s">
        <v>10</v>
      </c>
      <c r="N7" s="310">
        <f t="shared" si="0"/>
        <v>0</v>
      </c>
      <c r="O7" s="25">
        <v>0</v>
      </c>
      <c r="P7" s="379" t="s">
        <v>37</v>
      </c>
    </row>
    <row r="8" spans="1:21" ht="37.5" customHeight="1" x14ac:dyDescent="0.25">
      <c r="A8" s="311" t="s">
        <v>96</v>
      </c>
      <c r="B8" s="321" t="s">
        <v>14</v>
      </c>
      <c r="C8" s="322"/>
      <c r="D8" s="322">
        <v>28000</v>
      </c>
      <c r="E8" s="323"/>
      <c r="F8" s="324"/>
      <c r="G8" s="325" t="s">
        <v>115</v>
      </c>
      <c r="H8" s="326" t="s">
        <v>21</v>
      </c>
      <c r="I8" s="327" t="s">
        <v>4</v>
      </c>
      <c r="J8" s="327">
        <v>43804</v>
      </c>
      <c r="K8" s="328">
        <v>30000</v>
      </c>
      <c r="L8" s="329" t="s">
        <v>23</v>
      </c>
      <c r="M8" s="330" t="s">
        <v>10</v>
      </c>
      <c r="N8" s="320">
        <f t="shared" si="0"/>
        <v>28000</v>
      </c>
      <c r="O8" s="25">
        <v>1</v>
      </c>
      <c r="P8" s="379" t="s">
        <v>31</v>
      </c>
      <c r="Q8" s="31" t="s">
        <v>29</v>
      </c>
      <c r="R8" s="32">
        <v>118483</v>
      </c>
    </row>
    <row r="9" spans="1:21" ht="37.5" customHeight="1" x14ac:dyDescent="0.25">
      <c r="A9" s="311" t="s">
        <v>33</v>
      </c>
      <c r="B9" s="331" t="s">
        <v>15</v>
      </c>
      <c r="C9" s="332"/>
      <c r="D9" s="333">
        <v>12000</v>
      </c>
      <c r="E9" s="334">
        <v>17000</v>
      </c>
      <c r="F9" s="335"/>
      <c r="G9" s="336">
        <v>72600</v>
      </c>
      <c r="H9" s="326" t="s">
        <v>21</v>
      </c>
      <c r="I9" s="337" t="s">
        <v>4</v>
      </c>
      <c r="J9" s="337">
        <v>43804</v>
      </c>
      <c r="K9" s="338">
        <v>30000</v>
      </c>
      <c r="L9" s="329" t="s">
        <v>24</v>
      </c>
      <c r="M9" s="319" t="s">
        <v>10</v>
      </c>
      <c r="N9" s="339">
        <f t="shared" si="0"/>
        <v>29000</v>
      </c>
      <c r="O9" s="25">
        <v>2</v>
      </c>
      <c r="P9" s="379" t="s">
        <v>118</v>
      </c>
      <c r="Q9" s="3" t="s">
        <v>30</v>
      </c>
      <c r="R9" s="84" t="e">
        <f>R8-#REF!</f>
        <v>#REF!</v>
      </c>
    </row>
    <row r="10" spans="1:21" ht="37.5" customHeight="1" thickBot="1" x14ac:dyDescent="0.3">
      <c r="A10" s="382" t="s">
        <v>27</v>
      </c>
      <c r="B10" s="383" t="s">
        <v>34</v>
      </c>
      <c r="C10" s="384"/>
      <c r="D10" s="384"/>
      <c r="E10" s="385"/>
      <c r="F10" s="386"/>
      <c r="G10" s="387"/>
      <c r="H10" s="388" t="s">
        <v>21</v>
      </c>
      <c r="I10" s="389" t="s">
        <v>4</v>
      </c>
      <c r="J10" s="390">
        <v>43804</v>
      </c>
      <c r="K10" s="390"/>
      <c r="L10" s="391"/>
      <c r="M10" s="391" t="s">
        <v>10</v>
      </c>
      <c r="N10" s="392">
        <f t="shared" si="0"/>
        <v>0</v>
      </c>
      <c r="O10" s="25">
        <v>0</v>
      </c>
      <c r="P10" s="379" t="s">
        <v>119</v>
      </c>
      <c r="R10" s="24"/>
    </row>
    <row r="11" spans="1:21" ht="36.75" customHeight="1" thickBot="1" x14ac:dyDescent="0.3">
      <c r="A11" s="393" t="s">
        <v>112</v>
      </c>
      <c r="B11" s="394" t="s">
        <v>117</v>
      </c>
      <c r="C11" s="395"/>
      <c r="D11" s="396"/>
      <c r="E11" s="397">
        <f>112000-F11+706.48</f>
        <v>92706.48</v>
      </c>
      <c r="F11" s="398">
        <f>20000</f>
        <v>20000</v>
      </c>
      <c r="G11" s="399">
        <v>61100</v>
      </c>
      <c r="H11" s="400" t="s">
        <v>21</v>
      </c>
      <c r="I11" s="399" t="s">
        <v>4</v>
      </c>
      <c r="J11" s="399">
        <v>43804</v>
      </c>
      <c r="K11" s="399">
        <v>30000</v>
      </c>
      <c r="L11" s="401" t="s">
        <v>24</v>
      </c>
      <c r="M11" s="399" t="s">
        <v>10</v>
      </c>
      <c r="N11" s="402">
        <f t="shared" si="0"/>
        <v>112706.48</v>
      </c>
      <c r="O11" s="25">
        <v>2</v>
      </c>
      <c r="P11" s="379" t="s">
        <v>120</v>
      </c>
      <c r="Q11" s="101" t="s">
        <v>38</v>
      </c>
      <c r="R11" s="102" t="s">
        <v>41</v>
      </c>
      <c r="S11" s="103"/>
      <c r="U11">
        <f>81000+5000+26000</f>
        <v>112000</v>
      </c>
    </row>
    <row r="12" spans="1:21" ht="15.75" thickBot="1" x14ac:dyDescent="0.3">
      <c r="A12" s="403" t="s">
        <v>108</v>
      </c>
      <c r="B12" s="404"/>
      <c r="C12" s="405"/>
      <c r="D12" s="406">
        <v>3000</v>
      </c>
      <c r="E12" s="407"/>
      <c r="F12" s="408"/>
      <c r="G12" s="409">
        <v>74500</v>
      </c>
      <c r="H12" s="409" t="s">
        <v>21</v>
      </c>
      <c r="I12" s="409" t="s">
        <v>4</v>
      </c>
      <c r="J12" s="409">
        <v>43804</v>
      </c>
      <c r="K12" s="410" t="s">
        <v>98</v>
      </c>
      <c r="L12" s="409"/>
      <c r="M12" s="409" t="s">
        <v>10</v>
      </c>
      <c r="N12" s="411">
        <f t="shared" si="0"/>
        <v>3000</v>
      </c>
      <c r="O12" s="25"/>
      <c r="P12" s="380"/>
      <c r="Q12" s="104" t="s">
        <v>39</v>
      </c>
      <c r="R12" s="105" t="s">
        <v>40</v>
      </c>
      <c r="S12" s="106"/>
    </row>
    <row r="13" spans="1:21" ht="16.5" thickTop="1" thickBot="1" x14ac:dyDescent="0.3">
      <c r="A13" s="340" t="s">
        <v>113</v>
      </c>
      <c r="B13" s="341"/>
      <c r="C13" s="342"/>
      <c r="D13" s="346">
        <v>3000</v>
      </c>
      <c r="E13" s="343"/>
      <c r="F13" s="347"/>
      <c r="G13" s="338"/>
      <c r="H13" s="348"/>
      <c r="I13" s="338"/>
      <c r="J13" s="338"/>
      <c r="K13" s="344"/>
      <c r="L13" s="348"/>
      <c r="M13" s="338"/>
      <c r="N13" s="345">
        <f t="shared" si="0"/>
        <v>3000</v>
      </c>
      <c r="O13" s="25"/>
      <c r="P13" s="380"/>
      <c r="Q13" s="104"/>
      <c r="R13" s="105"/>
      <c r="S13" s="106"/>
    </row>
    <row r="14" spans="1:21" ht="15.75" thickBot="1" x14ac:dyDescent="0.3">
      <c r="A14" s="349" t="s">
        <v>112</v>
      </c>
      <c r="B14" s="350" t="s">
        <v>116</v>
      </c>
      <c r="C14" s="351"/>
      <c r="D14" s="352"/>
      <c r="E14" s="353"/>
      <c r="F14" s="282">
        <v>20000</v>
      </c>
      <c r="G14" s="354">
        <v>61100</v>
      </c>
      <c r="H14" s="355" t="s">
        <v>21</v>
      </c>
      <c r="I14" s="354" t="s">
        <v>4</v>
      </c>
      <c r="J14" s="354">
        <v>43804</v>
      </c>
      <c r="K14" s="356" t="s">
        <v>98</v>
      </c>
      <c r="L14" s="357"/>
      <c r="M14" s="358" t="s">
        <v>10</v>
      </c>
      <c r="N14" s="359">
        <f t="shared" si="0"/>
        <v>20000</v>
      </c>
      <c r="O14" s="25"/>
      <c r="P14" s="381">
        <f>46639*10%</f>
        <v>4663.9000000000005</v>
      </c>
      <c r="Q14" s="104" t="s">
        <v>42</v>
      </c>
      <c r="R14" s="105" t="s">
        <v>43</v>
      </c>
      <c r="S14" s="103"/>
    </row>
    <row r="15" spans="1:21" ht="16.5" thickTop="1" thickBot="1" x14ac:dyDescent="0.3">
      <c r="A15" s="360" t="s">
        <v>87</v>
      </c>
      <c r="B15" s="361"/>
      <c r="C15" s="362">
        <f>SUM(C4:C14)</f>
        <v>0</v>
      </c>
      <c r="D15" s="362">
        <f>SUM(D4:D14)</f>
        <v>701000</v>
      </c>
      <c r="E15" s="363">
        <f>SUM(E4:E14)</f>
        <v>109706.48</v>
      </c>
      <c r="F15" s="364">
        <f>SUM(F4:F14)</f>
        <v>40000</v>
      </c>
      <c r="G15" s="365"/>
      <c r="H15" s="366">
        <f>SUM(H4:H14)</f>
        <v>0</v>
      </c>
      <c r="I15" s="366">
        <f>SUM(I4:I14)</f>
        <v>0</v>
      </c>
      <c r="J15" s="366"/>
      <c r="K15" s="367"/>
      <c r="L15" s="368"/>
      <c r="M15" s="367"/>
      <c r="N15" s="339">
        <f t="shared" si="0"/>
        <v>850706.48</v>
      </c>
      <c r="O15" s="25"/>
      <c r="P15" s="380">
        <f>224026*7%</f>
        <v>15681.820000000002</v>
      </c>
      <c r="Q15" s="104"/>
      <c r="R15" s="105"/>
      <c r="S15" s="103"/>
    </row>
    <row r="16" spans="1:21" ht="15.75" thickBot="1" x14ac:dyDescent="0.3">
      <c r="A16" s="369" t="s">
        <v>86</v>
      </c>
      <c r="B16" s="369"/>
      <c r="C16" s="370"/>
      <c r="D16" s="371">
        <f>D15*8%</f>
        <v>56080</v>
      </c>
      <c r="E16" s="371">
        <f>E15*8%</f>
        <v>8776.518399999999</v>
      </c>
      <c r="F16" s="371">
        <v>0</v>
      </c>
      <c r="G16" s="369"/>
      <c r="H16" s="371">
        <f t="shared" ref="H16:I16" si="1">H15*8%</f>
        <v>0</v>
      </c>
      <c r="I16" s="371">
        <f t="shared" si="1"/>
        <v>0</v>
      </c>
      <c r="J16" s="371"/>
      <c r="K16" s="369"/>
      <c r="L16" s="369"/>
      <c r="M16" s="369"/>
      <c r="N16" s="372">
        <f t="shared" si="0"/>
        <v>64856.518400000001</v>
      </c>
      <c r="P16" s="379"/>
      <c r="Q16" s="104" t="s">
        <v>44</v>
      </c>
      <c r="R16" s="105" t="s">
        <v>45</v>
      </c>
      <c r="S16" s="103"/>
    </row>
    <row r="17" spans="1:19" ht="15.75" thickBot="1" x14ac:dyDescent="0.3">
      <c r="A17" s="373" t="s">
        <v>88</v>
      </c>
      <c r="B17" s="374"/>
      <c r="C17" s="375">
        <f>C15+C16</f>
        <v>0</v>
      </c>
      <c r="D17" s="375">
        <f t="shared" ref="D17:F17" si="2">D15+D16</f>
        <v>757080</v>
      </c>
      <c r="E17" s="375">
        <f>E15+E16</f>
        <v>118482.9984</v>
      </c>
      <c r="F17" s="376">
        <f t="shared" si="2"/>
        <v>40000</v>
      </c>
      <c r="G17" s="369"/>
      <c r="H17" s="375">
        <f>H15+H16</f>
        <v>0</v>
      </c>
      <c r="I17" s="375">
        <f>I15+I16</f>
        <v>0</v>
      </c>
      <c r="J17" s="375"/>
      <c r="K17" s="369"/>
      <c r="L17" s="369"/>
      <c r="M17" s="369"/>
      <c r="N17" s="377">
        <f t="shared" si="0"/>
        <v>915562.99840000004</v>
      </c>
      <c r="O17" s="25"/>
      <c r="P17" s="379"/>
      <c r="Q17" s="107" t="s">
        <v>46</v>
      </c>
      <c r="R17" s="105" t="s">
        <v>47</v>
      </c>
      <c r="S17" s="103"/>
    </row>
    <row r="18" spans="1:19" ht="22.5" customHeight="1" x14ac:dyDescent="0.25">
      <c r="A18" s="118"/>
      <c r="B18" s="118"/>
      <c r="C18" s="249"/>
      <c r="D18" s="249"/>
      <c r="E18" s="249"/>
      <c r="F18" s="250"/>
      <c r="G18" s="118"/>
      <c r="H18" s="249"/>
      <c r="I18" s="249"/>
      <c r="J18" s="249"/>
      <c r="K18" s="118"/>
      <c r="L18" s="118"/>
      <c r="M18" s="118"/>
      <c r="N18" s="127"/>
      <c r="O18" s="25"/>
      <c r="P18" s="379"/>
      <c r="Q18" s="247"/>
      <c r="R18" s="248"/>
      <c r="S18" s="103"/>
    </row>
    <row r="20" spans="1:19" x14ac:dyDescent="0.25">
      <c r="A20" t="s">
        <v>107</v>
      </c>
      <c r="D20" s="209">
        <v>757325</v>
      </c>
      <c r="E20" s="209">
        <v>118483</v>
      </c>
      <c r="F20" s="182">
        <v>40000</v>
      </c>
      <c r="R20">
        <v>224026</v>
      </c>
      <c r="S20">
        <f>R20*0.1</f>
        <v>22402.600000000002</v>
      </c>
    </row>
    <row r="21" spans="1:19" x14ac:dyDescent="0.25">
      <c r="A21" t="s">
        <v>106</v>
      </c>
      <c r="C21" s="209"/>
      <c r="D21" s="169">
        <f>D20/108*100</f>
        <v>701226.8518518518</v>
      </c>
      <c r="E21" s="209">
        <f>E20/108*100</f>
        <v>109706.48148148147</v>
      </c>
      <c r="R21">
        <v>46640</v>
      </c>
      <c r="S21">
        <f>R21*0.1</f>
        <v>4664</v>
      </c>
    </row>
    <row r="22" spans="1:19" x14ac:dyDescent="0.25">
      <c r="A22" t="s">
        <v>86</v>
      </c>
      <c r="C22" s="209"/>
      <c r="D22" s="169">
        <f>D20/108*8</f>
        <v>56098.148148148146</v>
      </c>
      <c r="E22" s="209">
        <f>E20/108*8</f>
        <v>8776.5185185185182</v>
      </c>
    </row>
    <row r="24" spans="1:19" x14ac:dyDescent="0.25">
      <c r="A24" t="s">
        <v>104</v>
      </c>
      <c r="D24" s="169">
        <f>D21-D15</f>
        <v>226.8518518517958</v>
      </c>
      <c r="E24" s="209">
        <f>E21-E15</f>
        <v>1.48148147854954E-3</v>
      </c>
      <c r="F24" s="209">
        <f>F20-F17</f>
        <v>0</v>
      </c>
    </row>
  </sheetData>
  <autoFilter ref="A3:R14"/>
  <pageMargins left="0.7" right="0.7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zoomScaleNormal="100" workbookViewId="0">
      <pane ySplit="3" topLeftCell="A10" activePane="bottomLeft" state="frozen"/>
      <selection pane="bottomLeft" activeCell="E20" sqref="E20"/>
    </sheetView>
  </sheetViews>
  <sheetFormatPr defaultRowHeight="15" x14ac:dyDescent="0.25"/>
  <cols>
    <col min="1" max="1" width="30.7109375" customWidth="1"/>
    <col min="2" max="2" width="37.5703125" customWidth="1"/>
    <col min="3" max="3" width="24.85546875" style="169" customWidth="1"/>
    <col min="4" max="4" width="19.140625" style="169" customWidth="1"/>
    <col min="5" max="5" width="20.140625" style="209" customWidth="1"/>
    <col min="6" max="6" width="18.7109375" style="182" customWidth="1"/>
    <col min="7" max="7" width="20.140625" style="182" customWidth="1"/>
    <col min="8" max="8" width="12.42578125" customWidth="1"/>
    <col min="9" max="9" width="11.140625" hidden="1" customWidth="1"/>
    <col min="10" max="10" width="11.85546875" hidden="1" customWidth="1"/>
    <col min="11" max="11" width="11.7109375" hidden="1" customWidth="1"/>
    <col min="12" max="14" width="0" hidden="1" customWidth="1"/>
    <col min="15" max="15" width="13.85546875" hidden="1" customWidth="1"/>
    <col min="16" max="16" width="13.85546875" style="28" hidden="1" customWidth="1"/>
    <col min="17" max="17" width="52.5703125" customWidth="1"/>
    <col min="18" max="18" width="81.5703125" hidden="1" customWidth="1"/>
    <col min="19" max="20" width="13.140625" hidden="1" customWidth="1"/>
    <col min="21" max="21" width="15.28515625" style="253" hidden="1" customWidth="1"/>
    <col min="22" max="22" width="0" hidden="1" customWidth="1"/>
  </cols>
  <sheetData>
    <row r="1" spans="1:21" ht="15.75" x14ac:dyDescent="0.25">
      <c r="A1" s="227" t="s">
        <v>97</v>
      </c>
      <c r="B1" s="12"/>
      <c r="C1" s="168"/>
      <c r="D1" s="168"/>
      <c r="I1" s="12"/>
      <c r="J1" s="12"/>
    </row>
    <row r="2" spans="1:21" ht="15.75" x14ac:dyDescent="0.25">
      <c r="A2" s="41" t="s">
        <v>20</v>
      </c>
      <c r="B2" s="13"/>
      <c r="C2" s="277" t="s">
        <v>111</v>
      </c>
      <c r="D2" s="277" t="s">
        <v>91</v>
      </c>
      <c r="E2" s="277" t="s">
        <v>92</v>
      </c>
      <c r="F2" s="193" t="s">
        <v>90</v>
      </c>
      <c r="G2" s="193" t="s">
        <v>89</v>
      </c>
      <c r="H2" s="1"/>
      <c r="I2" s="194"/>
      <c r="J2" s="194"/>
      <c r="K2" s="195"/>
      <c r="N2" s="1"/>
      <c r="O2" s="1"/>
      <c r="P2" s="29"/>
    </row>
    <row r="3" spans="1:21" ht="45.75" customHeight="1" x14ac:dyDescent="0.25">
      <c r="A3" s="4" t="s">
        <v>5</v>
      </c>
      <c r="B3" s="5" t="s">
        <v>3</v>
      </c>
      <c r="C3" s="170"/>
      <c r="D3" s="170"/>
      <c r="E3" s="210"/>
      <c r="F3" s="183"/>
      <c r="G3" s="183"/>
      <c r="H3" s="196" t="s">
        <v>9</v>
      </c>
      <c r="I3" s="6" t="s">
        <v>6</v>
      </c>
      <c r="J3" s="6" t="s">
        <v>0</v>
      </c>
      <c r="K3" s="6" t="s">
        <v>8</v>
      </c>
      <c r="L3" s="6" t="s">
        <v>1</v>
      </c>
      <c r="M3" s="6" t="s">
        <v>2</v>
      </c>
      <c r="N3" s="6" t="s">
        <v>7</v>
      </c>
      <c r="O3" s="7" t="s">
        <v>17</v>
      </c>
      <c r="P3" s="74" t="s">
        <v>52</v>
      </c>
      <c r="Q3" s="74" t="s">
        <v>28</v>
      </c>
      <c r="R3" s="74" t="s">
        <v>53</v>
      </c>
    </row>
    <row r="4" spans="1:21" ht="37.5" customHeight="1" x14ac:dyDescent="0.25">
      <c r="A4" s="2" t="s">
        <v>18</v>
      </c>
      <c r="B4" s="14" t="s">
        <v>11</v>
      </c>
      <c r="C4" s="171"/>
      <c r="D4" s="171"/>
      <c r="E4" s="211"/>
      <c r="F4" s="184"/>
      <c r="G4" s="184"/>
      <c r="H4" s="197">
        <v>72605</v>
      </c>
      <c r="I4" s="33" t="s">
        <v>21</v>
      </c>
      <c r="J4" s="15" t="s">
        <v>4</v>
      </c>
      <c r="K4" s="15">
        <v>43804</v>
      </c>
      <c r="L4" s="16">
        <v>30084</v>
      </c>
      <c r="M4" s="36" t="s">
        <v>22</v>
      </c>
      <c r="N4" s="36" t="s">
        <v>10</v>
      </c>
      <c r="O4" s="17">
        <v>25819</v>
      </c>
      <c r="P4" s="25">
        <v>3</v>
      </c>
      <c r="Q4" s="165"/>
    </row>
    <row r="5" spans="1:21" ht="37.5" customHeight="1" x14ac:dyDescent="0.25">
      <c r="A5" s="9" t="s">
        <v>93</v>
      </c>
      <c r="B5" s="18" t="s">
        <v>11</v>
      </c>
      <c r="C5" s="172"/>
      <c r="D5" s="172">
        <v>585000</v>
      </c>
      <c r="E5" s="212"/>
      <c r="F5" s="185"/>
      <c r="G5" s="185"/>
      <c r="H5" s="198">
        <v>72605</v>
      </c>
      <c r="I5" s="34" t="s">
        <v>21</v>
      </c>
      <c r="J5" s="10" t="s">
        <v>4</v>
      </c>
      <c r="K5" s="11">
        <v>43804</v>
      </c>
      <c r="L5" s="11">
        <v>30000</v>
      </c>
      <c r="M5" s="37">
        <v>11854</v>
      </c>
      <c r="N5" s="37" t="s">
        <v>10</v>
      </c>
      <c r="O5" s="86">
        <f>90%*650000</f>
        <v>585000</v>
      </c>
      <c r="P5" s="30">
        <v>1</v>
      </c>
      <c r="Q5" s="165" t="s">
        <v>85</v>
      </c>
      <c r="R5" s="75"/>
      <c r="S5" s="76" t="e">
        <f>#REF!/3</f>
        <v>#REF!</v>
      </c>
      <c r="T5" t="s">
        <v>48</v>
      </c>
    </row>
    <row r="6" spans="1:21" ht="37.5" customHeight="1" x14ac:dyDescent="0.25">
      <c r="A6" s="21" t="s">
        <v>19</v>
      </c>
      <c r="B6" s="22" t="s">
        <v>12</v>
      </c>
      <c r="C6" s="173"/>
      <c r="D6" s="173"/>
      <c r="E6" s="211"/>
      <c r="F6" s="184"/>
      <c r="G6" s="184"/>
      <c r="H6" s="199" t="s">
        <v>25</v>
      </c>
      <c r="I6" s="35" t="s">
        <v>21</v>
      </c>
      <c r="J6" s="15" t="s">
        <v>4</v>
      </c>
      <c r="K6" s="15">
        <v>43804</v>
      </c>
      <c r="L6" s="16">
        <v>30084</v>
      </c>
      <c r="M6" s="38" t="s">
        <v>22</v>
      </c>
      <c r="N6" s="36" t="s">
        <v>10</v>
      </c>
      <c r="O6" s="23">
        <v>16200</v>
      </c>
      <c r="P6" s="25">
        <v>3</v>
      </c>
      <c r="Q6" s="165"/>
      <c r="R6" s="8"/>
      <c r="S6" s="8"/>
    </row>
    <row r="7" spans="1:21" ht="37.5" customHeight="1" x14ac:dyDescent="0.25">
      <c r="A7" s="9" t="s">
        <v>94</v>
      </c>
      <c r="B7" s="18" t="s">
        <v>12</v>
      </c>
      <c r="C7" s="172"/>
      <c r="D7" s="172">
        <v>58000</v>
      </c>
      <c r="E7" s="212"/>
      <c r="F7" s="185"/>
      <c r="G7" s="185"/>
      <c r="H7" s="200" t="s">
        <v>25</v>
      </c>
      <c r="I7" s="34" t="s">
        <v>21</v>
      </c>
      <c r="J7" s="10" t="s">
        <v>4</v>
      </c>
      <c r="K7" s="11">
        <v>43804</v>
      </c>
      <c r="L7" s="11">
        <v>30000</v>
      </c>
      <c r="M7" s="37" t="s">
        <v>23</v>
      </c>
      <c r="N7" s="37" t="s">
        <v>10</v>
      </c>
      <c r="O7" s="19">
        <v>58000</v>
      </c>
      <c r="P7" s="25">
        <v>1</v>
      </c>
      <c r="Q7" s="165" t="s">
        <v>50</v>
      </c>
      <c r="R7" s="75">
        <f>50*600*3</f>
        <v>90000</v>
      </c>
      <c r="S7" s="75">
        <f>35*800*3</f>
        <v>84000</v>
      </c>
      <c r="T7" s="76">
        <f>R7+S7</f>
        <v>174000</v>
      </c>
      <c r="U7" s="254">
        <f>T7/3</f>
        <v>58000</v>
      </c>
    </row>
    <row r="8" spans="1:21" ht="37.5" customHeight="1" x14ac:dyDescent="0.25">
      <c r="A8" s="54" t="s">
        <v>95</v>
      </c>
      <c r="B8" s="55" t="s">
        <v>13</v>
      </c>
      <c r="C8" s="174">
        <v>10000</v>
      </c>
      <c r="D8" s="174">
        <v>5000</v>
      </c>
      <c r="E8" s="213"/>
      <c r="F8" s="186"/>
      <c r="G8" s="186"/>
      <c r="H8" s="201" t="s">
        <v>25</v>
      </c>
      <c r="I8" s="56" t="s">
        <v>21</v>
      </c>
      <c r="J8" s="10" t="s">
        <v>4</v>
      </c>
      <c r="K8" s="10">
        <v>43804</v>
      </c>
      <c r="L8" s="57">
        <v>30000</v>
      </c>
      <c r="M8" s="58" t="s">
        <v>23</v>
      </c>
      <c r="N8" s="37" t="s">
        <v>10</v>
      </c>
      <c r="O8" s="59">
        <v>15000</v>
      </c>
      <c r="P8" s="25">
        <v>1</v>
      </c>
      <c r="Q8" s="165" t="s">
        <v>49</v>
      </c>
    </row>
    <row r="9" spans="1:21" ht="37.5" customHeight="1" x14ac:dyDescent="0.25">
      <c r="A9" s="50" t="s">
        <v>26</v>
      </c>
      <c r="B9" s="51" t="s">
        <v>13</v>
      </c>
      <c r="C9" s="175"/>
      <c r="D9" s="175"/>
      <c r="E9" s="214"/>
      <c r="F9" s="187"/>
      <c r="G9" s="187"/>
      <c r="H9" s="202"/>
      <c r="I9" s="52" t="s">
        <v>21</v>
      </c>
      <c r="J9" s="48" t="s">
        <v>4</v>
      </c>
      <c r="K9" s="53">
        <v>43804</v>
      </c>
      <c r="L9" s="53"/>
      <c r="M9" s="49"/>
      <c r="N9" s="49" t="s">
        <v>10</v>
      </c>
      <c r="O9" s="60"/>
      <c r="P9" s="25">
        <v>0</v>
      </c>
      <c r="Q9" s="165" t="s">
        <v>37</v>
      </c>
    </row>
    <row r="10" spans="1:21" ht="37.5" customHeight="1" thickBot="1" x14ac:dyDescent="0.3">
      <c r="A10" s="39" t="s">
        <v>96</v>
      </c>
      <c r="B10" s="44" t="s">
        <v>14</v>
      </c>
      <c r="C10" s="176"/>
      <c r="D10" s="176">
        <v>30000</v>
      </c>
      <c r="E10" s="215"/>
      <c r="F10" s="188"/>
      <c r="G10" s="188"/>
      <c r="H10" s="203" t="s">
        <v>25</v>
      </c>
      <c r="I10" s="40" t="s">
        <v>21</v>
      </c>
      <c r="J10" s="20" t="s">
        <v>4</v>
      </c>
      <c r="K10" s="20">
        <v>43804</v>
      </c>
      <c r="L10" s="45">
        <v>30000</v>
      </c>
      <c r="M10" s="46" t="s">
        <v>23</v>
      </c>
      <c r="N10" s="47" t="s">
        <v>10</v>
      </c>
      <c r="O10" s="73">
        <v>30000</v>
      </c>
      <c r="P10" s="25">
        <v>1</v>
      </c>
      <c r="Q10" s="165" t="s">
        <v>31</v>
      </c>
      <c r="R10" s="31" t="s">
        <v>29</v>
      </c>
      <c r="S10" s="32">
        <v>118483</v>
      </c>
    </row>
    <row r="11" spans="1:21" ht="37.5" customHeight="1" thickTop="1" x14ac:dyDescent="0.25">
      <c r="A11" s="77" t="s">
        <v>33</v>
      </c>
      <c r="B11" s="78" t="s">
        <v>15</v>
      </c>
      <c r="C11" s="206"/>
      <c r="D11" s="177"/>
      <c r="E11" s="222">
        <v>35000</v>
      </c>
      <c r="F11" s="221"/>
      <c r="G11" s="243" t="s">
        <v>99</v>
      </c>
      <c r="H11" s="112" t="s">
        <v>25</v>
      </c>
      <c r="I11" s="79" t="s">
        <v>21</v>
      </c>
      <c r="J11" s="80" t="s">
        <v>4</v>
      </c>
      <c r="K11" s="80">
        <v>43804</v>
      </c>
      <c r="L11" s="81">
        <v>30000</v>
      </c>
      <c r="M11" s="82" t="s">
        <v>24</v>
      </c>
      <c r="N11" s="83" t="s">
        <v>10</v>
      </c>
      <c r="O11" s="110">
        <v>35000</v>
      </c>
      <c r="P11" s="25">
        <v>2</v>
      </c>
      <c r="Q11" s="165" t="s">
        <v>32</v>
      </c>
      <c r="R11" s="3" t="s">
        <v>30</v>
      </c>
      <c r="S11" s="84" t="e">
        <f>S10-#REF!</f>
        <v>#REF!</v>
      </c>
    </row>
    <row r="12" spans="1:21" ht="37.5" customHeight="1" x14ac:dyDescent="0.25">
      <c r="A12" s="94" t="s">
        <v>33</v>
      </c>
      <c r="B12" s="95" t="s">
        <v>15</v>
      </c>
      <c r="C12" s="207"/>
      <c r="D12" s="178"/>
      <c r="E12" s="220"/>
      <c r="F12" s="219"/>
      <c r="G12" s="189"/>
      <c r="H12" s="113" t="s">
        <v>25</v>
      </c>
      <c r="I12" s="96" t="s">
        <v>21</v>
      </c>
      <c r="J12" s="97" t="s">
        <v>4</v>
      </c>
      <c r="K12" s="97">
        <v>43804</v>
      </c>
      <c r="L12" s="98">
        <v>30000</v>
      </c>
      <c r="M12" s="99" t="s">
        <v>24</v>
      </c>
      <c r="N12" s="100" t="s">
        <v>10</v>
      </c>
      <c r="O12" s="109">
        <f>O11*8%</f>
        <v>2800</v>
      </c>
      <c r="P12" s="25">
        <v>2</v>
      </c>
      <c r="Q12" s="165"/>
      <c r="R12" s="42"/>
      <c r="S12" s="43">
        <f>S10*8%</f>
        <v>9478.64</v>
      </c>
    </row>
    <row r="13" spans="1:21" ht="37.5" customHeight="1" x14ac:dyDescent="0.25">
      <c r="A13" s="87" t="s">
        <v>27</v>
      </c>
      <c r="B13" s="88" t="s">
        <v>34</v>
      </c>
      <c r="C13" s="179"/>
      <c r="D13" s="179"/>
      <c r="E13" s="216"/>
      <c r="F13" s="190"/>
      <c r="G13" s="190"/>
      <c r="H13" s="204"/>
      <c r="I13" s="89" t="s">
        <v>21</v>
      </c>
      <c r="J13" s="90" t="s">
        <v>4</v>
      </c>
      <c r="K13" s="91">
        <v>43804</v>
      </c>
      <c r="L13" s="91"/>
      <c r="M13" s="92"/>
      <c r="N13" s="92" t="s">
        <v>10</v>
      </c>
      <c r="O13" s="93"/>
      <c r="P13" s="25">
        <v>0</v>
      </c>
      <c r="Q13" s="165" t="s">
        <v>51</v>
      </c>
      <c r="S13" s="24"/>
    </row>
    <row r="14" spans="1:21" ht="37.5" customHeight="1" thickBot="1" x14ac:dyDescent="0.3">
      <c r="A14" s="61" t="s">
        <v>35</v>
      </c>
      <c r="B14" s="62" t="s">
        <v>16</v>
      </c>
      <c r="C14" s="180"/>
      <c r="D14" s="180"/>
      <c r="E14" s="217"/>
      <c r="F14" s="191"/>
      <c r="G14" s="191"/>
      <c r="H14" s="205"/>
      <c r="I14" s="63" t="s">
        <v>21</v>
      </c>
      <c r="J14" s="64" t="s">
        <v>4</v>
      </c>
      <c r="K14" s="65">
        <v>43804</v>
      </c>
      <c r="L14" s="65"/>
      <c r="M14" s="66"/>
      <c r="N14" s="66" t="s">
        <v>10</v>
      </c>
      <c r="O14" s="67"/>
      <c r="P14" s="26">
        <v>0</v>
      </c>
      <c r="Q14" s="165"/>
    </row>
    <row r="15" spans="1:21" ht="31.5" thickTop="1" thickBot="1" x14ac:dyDescent="0.3">
      <c r="A15" s="68" t="s">
        <v>110</v>
      </c>
      <c r="B15" s="69" t="s">
        <v>100</v>
      </c>
      <c r="C15" s="208">
        <f>27000+5000</f>
        <v>32000</v>
      </c>
      <c r="D15" s="181"/>
      <c r="E15" s="218">
        <f>112350-5000-27000</f>
        <v>80350</v>
      </c>
      <c r="F15" s="192"/>
      <c r="G15" s="244"/>
      <c r="H15" s="71" t="s">
        <v>25</v>
      </c>
      <c r="I15" s="70" t="s">
        <v>21</v>
      </c>
      <c r="J15" s="71" t="s">
        <v>4</v>
      </c>
      <c r="K15" s="71">
        <v>43804</v>
      </c>
      <c r="L15" s="71">
        <v>30000</v>
      </c>
      <c r="M15" s="72" t="s">
        <v>24</v>
      </c>
      <c r="N15" s="71" t="s">
        <v>10</v>
      </c>
      <c r="O15" s="108">
        <v>80683</v>
      </c>
      <c r="P15" s="25">
        <v>2</v>
      </c>
      <c r="Q15" s="165"/>
      <c r="R15" s="101" t="s">
        <v>38</v>
      </c>
      <c r="S15" s="102" t="s">
        <v>41</v>
      </c>
      <c r="T15" s="103"/>
    </row>
    <row r="16" spans="1:21" ht="16.5" thickTop="1" thickBot="1" x14ac:dyDescent="0.3">
      <c r="A16" s="258" t="s">
        <v>108</v>
      </c>
      <c r="B16" s="259" t="s">
        <v>36</v>
      </c>
      <c r="C16" s="260"/>
      <c r="D16" s="261">
        <v>7500</v>
      </c>
      <c r="E16" s="262"/>
      <c r="F16" s="263"/>
      <c r="G16" s="264"/>
      <c r="H16" s="265" t="s">
        <v>25</v>
      </c>
      <c r="I16" s="225" t="s">
        <v>21</v>
      </c>
      <c r="J16" s="225" t="s">
        <v>4</v>
      </c>
      <c r="K16" s="225">
        <v>43804</v>
      </c>
      <c r="L16" s="242" t="s">
        <v>98</v>
      </c>
      <c r="M16" s="225"/>
      <c r="N16" s="225" t="s">
        <v>10</v>
      </c>
      <c r="O16" s="226">
        <v>7545</v>
      </c>
      <c r="P16" s="25">
        <v>4</v>
      </c>
      <c r="Q16" s="166"/>
      <c r="R16" s="104" t="s">
        <v>39</v>
      </c>
      <c r="S16" s="105" t="s">
        <v>40</v>
      </c>
      <c r="T16" s="106"/>
    </row>
    <row r="17" spans="1:22" ht="16.5" thickTop="1" thickBot="1" x14ac:dyDescent="0.3">
      <c r="A17" s="258" t="s">
        <v>103</v>
      </c>
      <c r="B17" s="259"/>
      <c r="C17" s="260"/>
      <c r="D17" s="266"/>
      <c r="E17" s="262"/>
      <c r="F17" s="276">
        <v>13000</v>
      </c>
      <c r="G17" s="264"/>
      <c r="H17" s="265"/>
      <c r="I17" s="256"/>
      <c r="J17" s="225"/>
      <c r="K17" s="225"/>
      <c r="L17" s="242"/>
      <c r="M17" s="256"/>
      <c r="N17" s="225"/>
      <c r="O17" s="226"/>
      <c r="P17" s="25"/>
      <c r="Q17" s="166"/>
      <c r="R17" s="104"/>
      <c r="S17" s="105"/>
      <c r="T17" s="106"/>
    </row>
    <row r="18" spans="1:22" ht="15.75" thickBot="1" x14ac:dyDescent="0.3">
      <c r="A18" s="267" t="s">
        <v>109</v>
      </c>
      <c r="B18" s="268" t="s">
        <v>101</v>
      </c>
      <c r="C18" s="269"/>
      <c r="D18" s="270"/>
      <c r="E18" s="271"/>
      <c r="F18" s="272">
        <v>27000</v>
      </c>
      <c r="G18" s="273" t="s">
        <v>102</v>
      </c>
      <c r="H18" s="274" t="s">
        <v>25</v>
      </c>
      <c r="I18" s="223" t="s">
        <v>21</v>
      </c>
      <c r="J18" s="224" t="s">
        <v>4</v>
      </c>
      <c r="K18" s="224">
        <v>43804</v>
      </c>
      <c r="L18" s="255" t="s">
        <v>98</v>
      </c>
      <c r="M18" s="235"/>
      <c r="N18" s="85" t="s">
        <v>10</v>
      </c>
      <c r="O18" s="236">
        <v>26000</v>
      </c>
      <c r="P18" s="25">
        <v>4</v>
      </c>
      <c r="Q18" s="166"/>
      <c r="R18" s="104" t="s">
        <v>42</v>
      </c>
      <c r="S18" s="105" t="s">
        <v>43</v>
      </c>
      <c r="T18" s="103"/>
    </row>
    <row r="19" spans="1:22" ht="16.5" thickTop="1" thickBot="1" x14ac:dyDescent="0.3">
      <c r="A19" s="228" t="s">
        <v>87</v>
      </c>
      <c r="B19" s="229"/>
      <c r="C19" s="231">
        <f>SUM(C4:C18)</f>
        <v>42000</v>
      </c>
      <c r="D19" s="231">
        <f>SUM(D4:D18)</f>
        <v>685500</v>
      </c>
      <c r="E19" s="234">
        <f>SUM(E4:E18)</f>
        <v>115350</v>
      </c>
      <c r="F19" s="233">
        <f>SUM(F4:F18)</f>
        <v>40000</v>
      </c>
      <c r="G19" s="237"/>
      <c r="H19" s="230"/>
      <c r="I19" s="232">
        <f>SUM(I4:I18)</f>
        <v>0</v>
      </c>
      <c r="J19" s="232">
        <f>SUM(J4:J18)</f>
        <v>0</v>
      </c>
      <c r="K19" s="232"/>
      <c r="L19" s="238"/>
      <c r="M19" s="239"/>
      <c r="N19" s="238"/>
      <c r="O19" s="240"/>
      <c r="P19" s="25"/>
      <c r="Q19" s="166"/>
      <c r="R19" s="104"/>
      <c r="S19" s="105"/>
      <c r="T19" s="103"/>
    </row>
    <row r="20" spans="1:22" ht="15.75" thickBot="1" x14ac:dyDescent="0.3">
      <c r="A20" s="3" t="s">
        <v>86</v>
      </c>
      <c r="B20" s="3"/>
      <c r="C20" s="27"/>
      <c r="D20" s="241">
        <f>D19*8%</f>
        <v>54840</v>
      </c>
      <c r="E20" s="241">
        <f>E11*8%</f>
        <v>2800</v>
      </c>
      <c r="F20" s="241">
        <v>0</v>
      </c>
      <c r="G20" s="252"/>
      <c r="H20" s="3"/>
      <c r="I20" s="241">
        <f t="shared" ref="I20:J20" si="0">I19*8%</f>
        <v>0</v>
      </c>
      <c r="J20" s="241">
        <f t="shared" si="0"/>
        <v>0</v>
      </c>
      <c r="K20" s="241"/>
      <c r="L20" s="3"/>
      <c r="M20" s="3"/>
      <c r="N20" s="3"/>
      <c r="O20" s="3"/>
      <c r="Q20" s="165"/>
      <c r="R20" s="104" t="s">
        <v>44</v>
      </c>
      <c r="S20" s="105" t="s">
        <v>45</v>
      </c>
      <c r="T20" s="103"/>
    </row>
    <row r="21" spans="1:22" ht="15.75" thickBot="1" x14ac:dyDescent="0.3">
      <c r="A21" s="275" t="s">
        <v>88</v>
      </c>
      <c r="B21" s="257">
        <f>SUM(C21:F21)</f>
        <v>940490</v>
      </c>
      <c r="C21" s="245">
        <f>C19+C20</f>
        <v>42000</v>
      </c>
      <c r="D21" s="245">
        <f t="shared" ref="D21:F21" si="1">D19+D20</f>
        <v>740340</v>
      </c>
      <c r="E21" s="245">
        <f>E19+E20</f>
        <v>118150</v>
      </c>
      <c r="F21" s="246">
        <f t="shared" si="1"/>
        <v>40000</v>
      </c>
      <c r="G21" s="252"/>
      <c r="H21" s="42"/>
      <c r="I21" s="245">
        <f>I19+I20</f>
        <v>0</v>
      </c>
      <c r="J21" s="245">
        <f>J19+J20</f>
        <v>0</v>
      </c>
      <c r="K21" s="245"/>
      <c r="L21" s="42"/>
      <c r="M21" s="42"/>
      <c r="N21" s="42"/>
      <c r="O21" s="3"/>
      <c r="P21" s="25">
        <v>1</v>
      </c>
      <c r="Q21" s="165"/>
      <c r="R21" s="107" t="s">
        <v>46</v>
      </c>
      <c r="S21" s="105" t="s">
        <v>47</v>
      </c>
      <c r="T21" s="103"/>
    </row>
    <row r="22" spans="1:22" ht="22.5" customHeight="1" x14ac:dyDescent="0.25">
      <c r="A22" s="118"/>
      <c r="B22" s="118"/>
      <c r="C22" s="249"/>
      <c r="D22" s="249"/>
      <c r="E22" s="249"/>
      <c r="F22" s="250"/>
      <c r="G22" s="251"/>
      <c r="H22" s="118"/>
      <c r="I22" s="249"/>
      <c r="J22" s="249"/>
      <c r="K22" s="249"/>
      <c r="L22" s="118"/>
      <c r="M22" s="118"/>
      <c r="N22" s="118"/>
      <c r="O22" s="127"/>
      <c r="P22" s="25"/>
      <c r="Q22" s="165"/>
      <c r="R22" s="247"/>
      <c r="S22" s="248"/>
      <c r="T22" s="103"/>
    </row>
    <row r="24" spans="1:22" s="253" customFormat="1" x14ac:dyDescent="0.25">
      <c r="A24" t="s">
        <v>105</v>
      </c>
      <c r="B24"/>
      <c r="C24" s="169">
        <v>42019</v>
      </c>
      <c r="D24" s="209">
        <v>757325</v>
      </c>
      <c r="E24" s="209">
        <v>118483</v>
      </c>
      <c r="F24" s="182">
        <v>40000</v>
      </c>
      <c r="G24" s="182"/>
      <c r="H24"/>
      <c r="I24"/>
      <c r="J24"/>
      <c r="K24"/>
      <c r="L24"/>
      <c r="M24"/>
      <c r="N24"/>
      <c r="O24"/>
      <c r="P24" s="28"/>
      <c r="Q24"/>
      <c r="R24"/>
      <c r="S24">
        <v>224026</v>
      </c>
      <c r="T24">
        <f>S24*0.1</f>
        <v>22402.600000000002</v>
      </c>
      <c r="V24"/>
    </row>
    <row r="25" spans="1:22" s="253" customFormat="1" x14ac:dyDescent="0.25">
      <c r="A25" t="s">
        <v>106</v>
      </c>
      <c r="B25"/>
      <c r="C25" s="209"/>
      <c r="D25" s="169">
        <f>D24/108*100</f>
        <v>701226.8518518518</v>
      </c>
      <c r="E25" s="209">
        <f>E24/108*100</f>
        <v>109706.48148148147</v>
      </c>
      <c r="F25" s="182"/>
      <c r="G25" s="182"/>
      <c r="H25"/>
      <c r="I25"/>
      <c r="J25"/>
      <c r="K25"/>
      <c r="L25"/>
      <c r="M25"/>
      <c r="N25"/>
      <c r="O25"/>
      <c r="P25" s="28"/>
      <c r="Q25"/>
      <c r="R25"/>
      <c r="S25">
        <v>46640</v>
      </c>
      <c r="T25">
        <f>S25*0.1</f>
        <v>4664</v>
      </c>
      <c r="V25"/>
    </row>
    <row r="26" spans="1:22" s="253" customFormat="1" x14ac:dyDescent="0.25">
      <c r="A26" t="s">
        <v>86</v>
      </c>
      <c r="B26"/>
      <c r="C26" s="209"/>
      <c r="D26" s="169">
        <f>D24/108*8</f>
        <v>56098.148148148146</v>
      </c>
      <c r="E26" s="209">
        <f>E24/108*8</f>
        <v>8776.5185185185182</v>
      </c>
      <c r="F26" s="182"/>
      <c r="G26" s="182"/>
      <c r="H26"/>
      <c r="I26"/>
      <c r="J26"/>
      <c r="K26"/>
      <c r="L26"/>
      <c r="M26"/>
      <c r="N26"/>
      <c r="O26"/>
      <c r="P26" s="28"/>
      <c r="Q26"/>
      <c r="R26"/>
      <c r="S26"/>
      <c r="T26"/>
      <c r="V26"/>
    </row>
    <row r="28" spans="1:22" s="253" customFormat="1" x14ac:dyDescent="0.25">
      <c r="A28" t="s">
        <v>104</v>
      </c>
      <c r="B28"/>
      <c r="C28" s="209">
        <f>C24-C21</f>
        <v>19</v>
      </c>
      <c r="D28" s="209">
        <f>D24-D21</f>
        <v>16985</v>
      </c>
      <c r="E28" s="209">
        <f>E24-E21</f>
        <v>333</v>
      </c>
      <c r="F28" s="209">
        <f>F24-F21</f>
        <v>0</v>
      </c>
      <c r="G28" s="182"/>
      <c r="H28"/>
      <c r="I28"/>
      <c r="J28"/>
      <c r="K28"/>
      <c r="L28"/>
      <c r="M28"/>
      <c r="N28"/>
      <c r="O28"/>
      <c r="P28" s="28"/>
      <c r="Q28"/>
      <c r="R28"/>
      <c r="S28"/>
      <c r="T28"/>
      <c r="V28"/>
    </row>
  </sheetData>
  <autoFilter ref="A3:S18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zoomScale="150" zoomScaleNormal="150" workbookViewId="0">
      <selection activeCell="F18" sqref="F18"/>
    </sheetView>
  </sheetViews>
  <sheetFormatPr defaultColWidth="11.42578125" defaultRowHeight="15" x14ac:dyDescent="0.25"/>
  <cols>
    <col min="1" max="1" width="2.28515625" customWidth="1"/>
    <col min="2" max="2" width="45.7109375" customWidth="1"/>
    <col min="3" max="3" width="1.7109375" customWidth="1"/>
    <col min="4" max="4" width="17.28515625" customWidth="1"/>
    <col min="5" max="5" width="13.42578125" style="115" customWidth="1"/>
    <col min="6" max="6" width="14.28515625" style="116" customWidth="1"/>
    <col min="7" max="7" width="14" customWidth="1"/>
    <col min="257" max="257" width="2.28515625" customWidth="1"/>
    <col min="258" max="258" width="45.7109375" customWidth="1"/>
    <col min="259" max="259" width="1.7109375" customWidth="1"/>
    <col min="260" max="260" width="17.28515625" customWidth="1"/>
    <col min="261" max="261" width="13.42578125" customWidth="1"/>
    <col min="262" max="262" width="14.28515625" customWidth="1"/>
    <col min="263" max="263" width="14" customWidth="1"/>
    <col min="513" max="513" width="2.28515625" customWidth="1"/>
    <col min="514" max="514" width="45.7109375" customWidth="1"/>
    <col min="515" max="515" width="1.7109375" customWidth="1"/>
    <col min="516" max="516" width="17.28515625" customWidth="1"/>
    <col min="517" max="517" width="13.42578125" customWidth="1"/>
    <col min="518" max="518" width="14.28515625" customWidth="1"/>
    <col min="519" max="519" width="14" customWidth="1"/>
    <col min="769" max="769" width="2.28515625" customWidth="1"/>
    <col min="770" max="770" width="45.7109375" customWidth="1"/>
    <col min="771" max="771" width="1.7109375" customWidth="1"/>
    <col min="772" max="772" width="17.28515625" customWidth="1"/>
    <col min="773" max="773" width="13.42578125" customWidth="1"/>
    <col min="774" max="774" width="14.28515625" customWidth="1"/>
    <col min="775" max="775" width="14" customWidth="1"/>
    <col min="1025" max="1025" width="2.28515625" customWidth="1"/>
    <col min="1026" max="1026" width="45.7109375" customWidth="1"/>
    <col min="1027" max="1027" width="1.7109375" customWidth="1"/>
    <col min="1028" max="1028" width="17.28515625" customWidth="1"/>
    <col min="1029" max="1029" width="13.42578125" customWidth="1"/>
    <col min="1030" max="1030" width="14.28515625" customWidth="1"/>
    <col min="1031" max="1031" width="14" customWidth="1"/>
    <col min="1281" max="1281" width="2.28515625" customWidth="1"/>
    <col min="1282" max="1282" width="45.7109375" customWidth="1"/>
    <col min="1283" max="1283" width="1.7109375" customWidth="1"/>
    <col min="1284" max="1284" width="17.28515625" customWidth="1"/>
    <col min="1285" max="1285" width="13.42578125" customWidth="1"/>
    <col min="1286" max="1286" width="14.28515625" customWidth="1"/>
    <col min="1287" max="1287" width="14" customWidth="1"/>
    <col min="1537" max="1537" width="2.28515625" customWidth="1"/>
    <col min="1538" max="1538" width="45.7109375" customWidth="1"/>
    <col min="1539" max="1539" width="1.7109375" customWidth="1"/>
    <col min="1540" max="1540" width="17.28515625" customWidth="1"/>
    <col min="1541" max="1541" width="13.42578125" customWidth="1"/>
    <col min="1542" max="1542" width="14.28515625" customWidth="1"/>
    <col min="1543" max="1543" width="14" customWidth="1"/>
    <col min="1793" max="1793" width="2.28515625" customWidth="1"/>
    <col min="1794" max="1794" width="45.7109375" customWidth="1"/>
    <col min="1795" max="1795" width="1.7109375" customWidth="1"/>
    <col min="1796" max="1796" width="17.28515625" customWidth="1"/>
    <col min="1797" max="1797" width="13.42578125" customWidth="1"/>
    <col min="1798" max="1798" width="14.28515625" customWidth="1"/>
    <col min="1799" max="1799" width="14" customWidth="1"/>
    <col min="2049" max="2049" width="2.28515625" customWidth="1"/>
    <col min="2050" max="2050" width="45.7109375" customWidth="1"/>
    <col min="2051" max="2051" width="1.7109375" customWidth="1"/>
    <col min="2052" max="2052" width="17.28515625" customWidth="1"/>
    <col min="2053" max="2053" width="13.42578125" customWidth="1"/>
    <col min="2054" max="2054" width="14.28515625" customWidth="1"/>
    <col min="2055" max="2055" width="14" customWidth="1"/>
    <col min="2305" max="2305" width="2.28515625" customWidth="1"/>
    <col min="2306" max="2306" width="45.7109375" customWidth="1"/>
    <col min="2307" max="2307" width="1.7109375" customWidth="1"/>
    <col min="2308" max="2308" width="17.28515625" customWidth="1"/>
    <col min="2309" max="2309" width="13.42578125" customWidth="1"/>
    <col min="2310" max="2310" width="14.28515625" customWidth="1"/>
    <col min="2311" max="2311" width="14" customWidth="1"/>
    <col min="2561" max="2561" width="2.28515625" customWidth="1"/>
    <col min="2562" max="2562" width="45.7109375" customWidth="1"/>
    <col min="2563" max="2563" width="1.7109375" customWidth="1"/>
    <col min="2564" max="2564" width="17.28515625" customWidth="1"/>
    <col min="2565" max="2565" width="13.42578125" customWidth="1"/>
    <col min="2566" max="2566" width="14.28515625" customWidth="1"/>
    <col min="2567" max="2567" width="14" customWidth="1"/>
    <col min="2817" max="2817" width="2.28515625" customWidth="1"/>
    <col min="2818" max="2818" width="45.7109375" customWidth="1"/>
    <col min="2819" max="2819" width="1.7109375" customWidth="1"/>
    <col min="2820" max="2820" width="17.28515625" customWidth="1"/>
    <col min="2821" max="2821" width="13.42578125" customWidth="1"/>
    <col min="2822" max="2822" width="14.28515625" customWidth="1"/>
    <col min="2823" max="2823" width="14" customWidth="1"/>
    <col min="3073" max="3073" width="2.28515625" customWidth="1"/>
    <col min="3074" max="3074" width="45.7109375" customWidth="1"/>
    <col min="3075" max="3075" width="1.7109375" customWidth="1"/>
    <col min="3076" max="3076" width="17.28515625" customWidth="1"/>
    <col min="3077" max="3077" width="13.42578125" customWidth="1"/>
    <col min="3078" max="3078" width="14.28515625" customWidth="1"/>
    <col min="3079" max="3079" width="14" customWidth="1"/>
    <col min="3329" max="3329" width="2.28515625" customWidth="1"/>
    <col min="3330" max="3330" width="45.7109375" customWidth="1"/>
    <col min="3331" max="3331" width="1.7109375" customWidth="1"/>
    <col min="3332" max="3332" width="17.28515625" customWidth="1"/>
    <col min="3333" max="3333" width="13.42578125" customWidth="1"/>
    <col min="3334" max="3334" width="14.28515625" customWidth="1"/>
    <col min="3335" max="3335" width="14" customWidth="1"/>
    <col min="3585" max="3585" width="2.28515625" customWidth="1"/>
    <col min="3586" max="3586" width="45.7109375" customWidth="1"/>
    <col min="3587" max="3587" width="1.7109375" customWidth="1"/>
    <col min="3588" max="3588" width="17.28515625" customWidth="1"/>
    <col min="3589" max="3589" width="13.42578125" customWidth="1"/>
    <col min="3590" max="3590" width="14.28515625" customWidth="1"/>
    <col min="3591" max="3591" width="14" customWidth="1"/>
    <col min="3841" max="3841" width="2.28515625" customWidth="1"/>
    <col min="3842" max="3842" width="45.7109375" customWidth="1"/>
    <col min="3843" max="3843" width="1.7109375" customWidth="1"/>
    <col min="3844" max="3844" width="17.28515625" customWidth="1"/>
    <col min="3845" max="3845" width="13.42578125" customWidth="1"/>
    <col min="3846" max="3846" width="14.28515625" customWidth="1"/>
    <col min="3847" max="3847" width="14" customWidth="1"/>
    <col min="4097" max="4097" width="2.28515625" customWidth="1"/>
    <col min="4098" max="4098" width="45.7109375" customWidth="1"/>
    <col min="4099" max="4099" width="1.7109375" customWidth="1"/>
    <col min="4100" max="4100" width="17.28515625" customWidth="1"/>
    <col min="4101" max="4101" width="13.42578125" customWidth="1"/>
    <col min="4102" max="4102" width="14.28515625" customWidth="1"/>
    <col min="4103" max="4103" width="14" customWidth="1"/>
    <col min="4353" max="4353" width="2.28515625" customWidth="1"/>
    <col min="4354" max="4354" width="45.7109375" customWidth="1"/>
    <col min="4355" max="4355" width="1.7109375" customWidth="1"/>
    <col min="4356" max="4356" width="17.28515625" customWidth="1"/>
    <col min="4357" max="4357" width="13.42578125" customWidth="1"/>
    <col min="4358" max="4358" width="14.28515625" customWidth="1"/>
    <col min="4359" max="4359" width="14" customWidth="1"/>
    <col min="4609" max="4609" width="2.28515625" customWidth="1"/>
    <col min="4610" max="4610" width="45.7109375" customWidth="1"/>
    <col min="4611" max="4611" width="1.7109375" customWidth="1"/>
    <col min="4612" max="4612" width="17.28515625" customWidth="1"/>
    <col min="4613" max="4613" width="13.42578125" customWidth="1"/>
    <col min="4614" max="4614" width="14.28515625" customWidth="1"/>
    <col min="4615" max="4615" width="14" customWidth="1"/>
    <col min="4865" max="4865" width="2.28515625" customWidth="1"/>
    <col min="4866" max="4866" width="45.7109375" customWidth="1"/>
    <col min="4867" max="4867" width="1.7109375" customWidth="1"/>
    <col min="4868" max="4868" width="17.28515625" customWidth="1"/>
    <col min="4869" max="4869" width="13.42578125" customWidth="1"/>
    <col min="4870" max="4870" width="14.28515625" customWidth="1"/>
    <col min="4871" max="4871" width="14" customWidth="1"/>
    <col min="5121" max="5121" width="2.28515625" customWidth="1"/>
    <col min="5122" max="5122" width="45.7109375" customWidth="1"/>
    <col min="5123" max="5123" width="1.7109375" customWidth="1"/>
    <col min="5124" max="5124" width="17.28515625" customWidth="1"/>
    <col min="5125" max="5125" width="13.42578125" customWidth="1"/>
    <col min="5126" max="5126" width="14.28515625" customWidth="1"/>
    <col min="5127" max="5127" width="14" customWidth="1"/>
    <col min="5377" max="5377" width="2.28515625" customWidth="1"/>
    <col min="5378" max="5378" width="45.7109375" customWidth="1"/>
    <col min="5379" max="5379" width="1.7109375" customWidth="1"/>
    <col min="5380" max="5380" width="17.28515625" customWidth="1"/>
    <col min="5381" max="5381" width="13.42578125" customWidth="1"/>
    <col min="5382" max="5382" width="14.28515625" customWidth="1"/>
    <col min="5383" max="5383" width="14" customWidth="1"/>
    <col min="5633" max="5633" width="2.28515625" customWidth="1"/>
    <col min="5634" max="5634" width="45.7109375" customWidth="1"/>
    <col min="5635" max="5635" width="1.7109375" customWidth="1"/>
    <col min="5636" max="5636" width="17.28515625" customWidth="1"/>
    <col min="5637" max="5637" width="13.42578125" customWidth="1"/>
    <col min="5638" max="5638" width="14.28515625" customWidth="1"/>
    <col min="5639" max="5639" width="14" customWidth="1"/>
    <col min="5889" max="5889" width="2.28515625" customWidth="1"/>
    <col min="5890" max="5890" width="45.7109375" customWidth="1"/>
    <col min="5891" max="5891" width="1.7109375" customWidth="1"/>
    <col min="5892" max="5892" width="17.28515625" customWidth="1"/>
    <col min="5893" max="5893" width="13.42578125" customWidth="1"/>
    <col min="5894" max="5894" width="14.28515625" customWidth="1"/>
    <col min="5895" max="5895" width="14" customWidth="1"/>
    <col min="6145" max="6145" width="2.28515625" customWidth="1"/>
    <col min="6146" max="6146" width="45.7109375" customWidth="1"/>
    <col min="6147" max="6147" width="1.7109375" customWidth="1"/>
    <col min="6148" max="6148" width="17.28515625" customWidth="1"/>
    <col min="6149" max="6149" width="13.42578125" customWidth="1"/>
    <col min="6150" max="6150" width="14.28515625" customWidth="1"/>
    <col min="6151" max="6151" width="14" customWidth="1"/>
    <col min="6401" max="6401" width="2.28515625" customWidth="1"/>
    <col min="6402" max="6402" width="45.7109375" customWidth="1"/>
    <col min="6403" max="6403" width="1.7109375" customWidth="1"/>
    <col min="6404" max="6404" width="17.28515625" customWidth="1"/>
    <col min="6405" max="6405" width="13.42578125" customWidth="1"/>
    <col min="6406" max="6406" width="14.28515625" customWidth="1"/>
    <col min="6407" max="6407" width="14" customWidth="1"/>
    <col min="6657" max="6657" width="2.28515625" customWidth="1"/>
    <col min="6658" max="6658" width="45.7109375" customWidth="1"/>
    <col min="6659" max="6659" width="1.7109375" customWidth="1"/>
    <col min="6660" max="6660" width="17.28515625" customWidth="1"/>
    <col min="6661" max="6661" width="13.42578125" customWidth="1"/>
    <col min="6662" max="6662" width="14.28515625" customWidth="1"/>
    <col min="6663" max="6663" width="14" customWidth="1"/>
    <col min="6913" max="6913" width="2.28515625" customWidth="1"/>
    <col min="6914" max="6914" width="45.7109375" customWidth="1"/>
    <col min="6915" max="6915" width="1.7109375" customWidth="1"/>
    <col min="6916" max="6916" width="17.28515625" customWidth="1"/>
    <col min="6917" max="6917" width="13.42578125" customWidth="1"/>
    <col min="6918" max="6918" width="14.28515625" customWidth="1"/>
    <col min="6919" max="6919" width="14" customWidth="1"/>
    <col min="7169" max="7169" width="2.28515625" customWidth="1"/>
    <col min="7170" max="7170" width="45.7109375" customWidth="1"/>
    <col min="7171" max="7171" width="1.7109375" customWidth="1"/>
    <col min="7172" max="7172" width="17.28515625" customWidth="1"/>
    <col min="7173" max="7173" width="13.42578125" customWidth="1"/>
    <col min="7174" max="7174" width="14.28515625" customWidth="1"/>
    <col min="7175" max="7175" width="14" customWidth="1"/>
    <col min="7425" max="7425" width="2.28515625" customWidth="1"/>
    <col min="7426" max="7426" width="45.7109375" customWidth="1"/>
    <col min="7427" max="7427" width="1.7109375" customWidth="1"/>
    <col min="7428" max="7428" width="17.28515625" customWidth="1"/>
    <col min="7429" max="7429" width="13.42578125" customWidth="1"/>
    <col min="7430" max="7430" width="14.28515625" customWidth="1"/>
    <col min="7431" max="7431" width="14" customWidth="1"/>
    <col min="7681" max="7681" width="2.28515625" customWidth="1"/>
    <col min="7682" max="7682" width="45.7109375" customWidth="1"/>
    <col min="7683" max="7683" width="1.7109375" customWidth="1"/>
    <col min="7684" max="7684" width="17.28515625" customWidth="1"/>
    <col min="7685" max="7685" width="13.42578125" customWidth="1"/>
    <col min="7686" max="7686" width="14.28515625" customWidth="1"/>
    <col min="7687" max="7687" width="14" customWidth="1"/>
    <col min="7937" max="7937" width="2.28515625" customWidth="1"/>
    <col min="7938" max="7938" width="45.7109375" customWidth="1"/>
    <col min="7939" max="7939" width="1.7109375" customWidth="1"/>
    <col min="7940" max="7940" width="17.28515625" customWidth="1"/>
    <col min="7941" max="7941" width="13.42578125" customWidth="1"/>
    <col min="7942" max="7942" width="14.28515625" customWidth="1"/>
    <col min="7943" max="7943" width="14" customWidth="1"/>
    <col min="8193" max="8193" width="2.28515625" customWidth="1"/>
    <col min="8194" max="8194" width="45.7109375" customWidth="1"/>
    <col min="8195" max="8195" width="1.7109375" customWidth="1"/>
    <col min="8196" max="8196" width="17.28515625" customWidth="1"/>
    <col min="8197" max="8197" width="13.42578125" customWidth="1"/>
    <col min="8198" max="8198" width="14.28515625" customWidth="1"/>
    <col min="8199" max="8199" width="14" customWidth="1"/>
    <col min="8449" max="8449" width="2.28515625" customWidth="1"/>
    <col min="8450" max="8450" width="45.7109375" customWidth="1"/>
    <col min="8451" max="8451" width="1.7109375" customWidth="1"/>
    <col min="8452" max="8452" width="17.28515625" customWidth="1"/>
    <col min="8453" max="8453" width="13.42578125" customWidth="1"/>
    <col min="8454" max="8454" width="14.28515625" customWidth="1"/>
    <col min="8455" max="8455" width="14" customWidth="1"/>
    <col min="8705" max="8705" width="2.28515625" customWidth="1"/>
    <col min="8706" max="8706" width="45.7109375" customWidth="1"/>
    <col min="8707" max="8707" width="1.7109375" customWidth="1"/>
    <col min="8708" max="8708" width="17.28515625" customWidth="1"/>
    <col min="8709" max="8709" width="13.42578125" customWidth="1"/>
    <col min="8710" max="8710" width="14.28515625" customWidth="1"/>
    <col min="8711" max="8711" width="14" customWidth="1"/>
    <col min="8961" max="8961" width="2.28515625" customWidth="1"/>
    <col min="8962" max="8962" width="45.7109375" customWidth="1"/>
    <col min="8963" max="8963" width="1.7109375" customWidth="1"/>
    <col min="8964" max="8964" width="17.28515625" customWidth="1"/>
    <col min="8965" max="8965" width="13.42578125" customWidth="1"/>
    <col min="8966" max="8966" width="14.28515625" customWidth="1"/>
    <col min="8967" max="8967" width="14" customWidth="1"/>
    <col min="9217" max="9217" width="2.28515625" customWidth="1"/>
    <col min="9218" max="9218" width="45.7109375" customWidth="1"/>
    <col min="9219" max="9219" width="1.7109375" customWidth="1"/>
    <col min="9220" max="9220" width="17.28515625" customWidth="1"/>
    <col min="9221" max="9221" width="13.42578125" customWidth="1"/>
    <col min="9222" max="9222" width="14.28515625" customWidth="1"/>
    <col min="9223" max="9223" width="14" customWidth="1"/>
    <col min="9473" max="9473" width="2.28515625" customWidth="1"/>
    <col min="9474" max="9474" width="45.7109375" customWidth="1"/>
    <col min="9475" max="9475" width="1.7109375" customWidth="1"/>
    <col min="9476" max="9476" width="17.28515625" customWidth="1"/>
    <col min="9477" max="9477" width="13.42578125" customWidth="1"/>
    <col min="9478" max="9478" width="14.28515625" customWidth="1"/>
    <col min="9479" max="9479" width="14" customWidth="1"/>
    <col min="9729" max="9729" width="2.28515625" customWidth="1"/>
    <col min="9730" max="9730" width="45.7109375" customWidth="1"/>
    <col min="9731" max="9731" width="1.7109375" customWidth="1"/>
    <col min="9732" max="9732" width="17.28515625" customWidth="1"/>
    <col min="9733" max="9733" width="13.42578125" customWidth="1"/>
    <col min="9734" max="9734" width="14.28515625" customWidth="1"/>
    <col min="9735" max="9735" width="14" customWidth="1"/>
    <col min="9985" max="9985" width="2.28515625" customWidth="1"/>
    <col min="9986" max="9986" width="45.7109375" customWidth="1"/>
    <col min="9987" max="9987" width="1.7109375" customWidth="1"/>
    <col min="9988" max="9988" width="17.28515625" customWidth="1"/>
    <col min="9989" max="9989" width="13.42578125" customWidth="1"/>
    <col min="9990" max="9990" width="14.28515625" customWidth="1"/>
    <col min="9991" max="9991" width="14" customWidth="1"/>
    <col min="10241" max="10241" width="2.28515625" customWidth="1"/>
    <col min="10242" max="10242" width="45.7109375" customWidth="1"/>
    <col min="10243" max="10243" width="1.7109375" customWidth="1"/>
    <col min="10244" max="10244" width="17.28515625" customWidth="1"/>
    <col min="10245" max="10245" width="13.42578125" customWidth="1"/>
    <col min="10246" max="10246" width="14.28515625" customWidth="1"/>
    <col min="10247" max="10247" width="14" customWidth="1"/>
    <col min="10497" max="10497" width="2.28515625" customWidth="1"/>
    <col min="10498" max="10498" width="45.7109375" customWidth="1"/>
    <col min="10499" max="10499" width="1.7109375" customWidth="1"/>
    <col min="10500" max="10500" width="17.28515625" customWidth="1"/>
    <col min="10501" max="10501" width="13.42578125" customWidth="1"/>
    <col min="10502" max="10502" width="14.28515625" customWidth="1"/>
    <col min="10503" max="10503" width="14" customWidth="1"/>
    <col min="10753" max="10753" width="2.28515625" customWidth="1"/>
    <col min="10754" max="10754" width="45.7109375" customWidth="1"/>
    <col min="10755" max="10755" width="1.7109375" customWidth="1"/>
    <col min="10756" max="10756" width="17.28515625" customWidth="1"/>
    <col min="10757" max="10757" width="13.42578125" customWidth="1"/>
    <col min="10758" max="10758" width="14.28515625" customWidth="1"/>
    <col min="10759" max="10759" width="14" customWidth="1"/>
    <col min="11009" max="11009" width="2.28515625" customWidth="1"/>
    <col min="11010" max="11010" width="45.7109375" customWidth="1"/>
    <col min="11011" max="11011" width="1.7109375" customWidth="1"/>
    <col min="11012" max="11012" width="17.28515625" customWidth="1"/>
    <col min="11013" max="11013" width="13.42578125" customWidth="1"/>
    <col min="11014" max="11014" width="14.28515625" customWidth="1"/>
    <col min="11015" max="11015" width="14" customWidth="1"/>
    <col min="11265" max="11265" width="2.28515625" customWidth="1"/>
    <col min="11266" max="11266" width="45.7109375" customWidth="1"/>
    <col min="11267" max="11267" width="1.7109375" customWidth="1"/>
    <col min="11268" max="11268" width="17.28515625" customWidth="1"/>
    <col min="11269" max="11269" width="13.42578125" customWidth="1"/>
    <col min="11270" max="11270" width="14.28515625" customWidth="1"/>
    <col min="11271" max="11271" width="14" customWidth="1"/>
    <col min="11521" max="11521" width="2.28515625" customWidth="1"/>
    <col min="11522" max="11522" width="45.7109375" customWidth="1"/>
    <col min="11523" max="11523" width="1.7109375" customWidth="1"/>
    <col min="11524" max="11524" width="17.28515625" customWidth="1"/>
    <col min="11525" max="11525" width="13.42578125" customWidth="1"/>
    <col min="11526" max="11526" width="14.28515625" customWidth="1"/>
    <col min="11527" max="11527" width="14" customWidth="1"/>
    <col min="11777" max="11777" width="2.28515625" customWidth="1"/>
    <col min="11778" max="11778" width="45.7109375" customWidth="1"/>
    <col min="11779" max="11779" width="1.7109375" customWidth="1"/>
    <col min="11780" max="11780" width="17.28515625" customWidth="1"/>
    <col min="11781" max="11781" width="13.42578125" customWidth="1"/>
    <col min="11782" max="11782" width="14.28515625" customWidth="1"/>
    <col min="11783" max="11783" width="14" customWidth="1"/>
    <col min="12033" max="12033" width="2.28515625" customWidth="1"/>
    <col min="12034" max="12034" width="45.7109375" customWidth="1"/>
    <col min="12035" max="12035" width="1.7109375" customWidth="1"/>
    <col min="12036" max="12036" width="17.28515625" customWidth="1"/>
    <col min="12037" max="12037" width="13.42578125" customWidth="1"/>
    <col min="12038" max="12038" width="14.28515625" customWidth="1"/>
    <col min="12039" max="12039" width="14" customWidth="1"/>
    <col min="12289" max="12289" width="2.28515625" customWidth="1"/>
    <col min="12290" max="12290" width="45.7109375" customWidth="1"/>
    <col min="12291" max="12291" width="1.7109375" customWidth="1"/>
    <col min="12292" max="12292" width="17.28515625" customWidth="1"/>
    <col min="12293" max="12293" width="13.42578125" customWidth="1"/>
    <col min="12294" max="12294" width="14.28515625" customWidth="1"/>
    <col min="12295" max="12295" width="14" customWidth="1"/>
    <col min="12545" max="12545" width="2.28515625" customWidth="1"/>
    <col min="12546" max="12546" width="45.7109375" customWidth="1"/>
    <col min="12547" max="12547" width="1.7109375" customWidth="1"/>
    <col min="12548" max="12548" width="17.28515625" customWidth="1"/>
    <col min="12549" max="12549" width="13.42578125" customWidth="1"/>
    <col min="12550" max="12550" width="14.28515625" customWidth="1"/>
    <col min="12551" max="12551" width="14" customWidth="1"/>
    <col min="12801" max="12801" width="2.28515625" customWidth="1"/>
    <col min="12802" max="12802" width="45.7109375" customWidth="1"/>
    <col min="12803" max="12803" width="1.7109375" customWidth="1"/>
    <col min="12804" max="12804" width="17.28515625" customWidth="1"/>
    <col min="12805" max="12805" width="13.42578125" customWidth="1"/>
    <col min="12806" max="12806" width="14.28515625" customWidth="1"/>
    <col min="12807" max="12807" width="14" customWidth="1"/>
    <col min="13057" max="13057" width="2.28515625" customWidth="1"/>
    <col min="13058" max="13058" width="45.7109375" customWidth="1"/>
    <col min="13059" max="13059" width="1.7109375" customWidth="1"/>
    <col min="13060" max="13060" width="17.28515625" customWidth="1"/>
    <col min="13061" max="13061" width="13.42578125" customWidth="1"/>
    <col min="13062" max="13062" width="14.28515625" customWidth="1"/>
    <col min="13063" max="13063" width="14" customWidth="1"/>
    <col min="13313" max="13313" width="2.28515625" customWidth="1"/>
    <col min="13314" max="13314" width="45.7109375" customWidth="1"/>
    <col min="13315" max="13315" width="1.7109375" customWidth="1"/>
    <col min="13316" max="13316" width="17.28515625" customWidth="1"/>
    <col min="13317" max="13317" width="13.42578125" customWidth="1"/>
    <col min="13318" max="13318" width="14.28515625" customWidth="1"/>
    <col min="13319" max="13319" width="14" customWidth="1"/>
    <col min="13569" max="13569" width="2.28515625" customWidth="1"/>
    <col min="13570" max="13570" width="45.7109375" customWidth="1"/>
    <col min="13571" max="13571" width="1.7109375" customWidth="1"/>
    <col min="13572" max="13572" width="17.28515625" customWidth="1"/>
    <col min="13573" max="13573" width="13.42578125" customWidth="1"/>
    <col min="13574" max="13574" width="14.28515625" customWidth="1"/>
    <col min="13575" max="13575" width="14" customWidth="1"/>
    <col min="13825" max="13825" width="2.28515625" customWidth="1"/>
    <col min="13826" max="13826" width="45.7109375" customWidth="1"/>
    <col min="13827" max="13827" width="1.7109375" customWidth="1"/>
    <col min="13828" max="13828" width="17.28515625" customWidth="1"/>
    <col min="13829" max="13829" width="13.42578125" customWidth="1"/>
    <col min="13830" max="13830" width="14.28515625" customWidth="1"/>
    <col min="13831" max="13831" width="14" customWidth="1"/>
    <col min="14081" max="14081" width="2.28515625" customWidth="1"/>
    <col min="14082" max="14082" width="45.7109375" customWidth="1"/>
    <col min="14083" max="14083" width="1.7109375" customWidth="1"/>
    <col min="14084" max="14084" width="17.28515625" customWidth="1"/>
    <col min="14085" max="14085" width="13.42578125" customWidth="1"/>
    <col min="14086" max="14086" width="14.28515625" customWidth="1"/>
    <col min="14087" max="14087" width="14" customWidth="1"/>
    <col min="14337" max="14337" width="2.28515625" customWidth="1"/>
    <col min="14338" max="14338" width="45.7109375" customWidth="1"/>
    <col min="14339" max="14339" width="1.7109375" customWidth="1"/>
    <col min="14340" max="14340" width="17.28515625" customWidth="1"/>
    <col min="14341" max="14341" width="13.42578125" customWidth="1"/>
    <col min="14342" max="14342" width="14.28515625" customWidth="1"/>
    <col min="14343" max="14343" width="14" customWidth="1"/>
    <col min="14593" max="14593" width="2.28515625" customWidth="1"/>
    <col min="14594" max="14594" width="45.7109375" customWidth="1"/>
    <col min="14595" max="14595" width="1.7109375" customWidth="1"/>
    <col min="14596" max="14596" width="17.28515625" customWidth="1"/>
    <col min="14597" max="14597" width="13.42578125" customWidth="1"/>
    <col min="14598" max="14598" width="14.28515625" customWidth="1"/>
    <col min="14599" max="14599" width="14" customWidth="1"/>
    <col min="14849" max="14849" width="2.28515625" customWidth="1"/>
    <col min="14850" max="14850" width="45.7109375" customWidth="1"/>
    <col min="14851" max="14851" width="1.7109375" customWidth="1"/>
    <col min="14852" max="14852" width="17.28515625" customWidth="1"/>
    <col min="14853" max="14853" width="13.42578125" customWidth="1"/>
    <col min="14854" max="14854" width="14.28515625" customWidth="1"/>
    <col min="14855" max="14855" width="14" customWidth="1"/>
    <col min="15105" max="15105" width="2.28515625" customWidth="1"/>
    <col min="15106" max="15106" width="45.7109375" customWidth="1"/>
    <col min="15107" max="15107" width="1.7109375" customWidth="1"/>
    <col min="15108" max="15108" width="17.28515625" customWidth="1"/>
    <col min="15109" max="15109" width="13.42578125" customWidth="1"/>
    <col min="15110" max="15110" width="14.28515625" customWidth="1"/>
    <col min="15111" max="15111" width="14" customWidth="1"/>
    <col min="15361" max="15361" width="2.28515625" customWidth="1"/>
    <col min="15362" max="15362" width="45.7109375" customWidth="1"/>
    <col min="15363" max="15363" width="1.7109375" customWidth="1"/>
    <col min="15364" max="15364" width="17.28515625" customWidth="1"/>
    <col min="15365" max="15365" width="13.42578125" customWidth="1"/>
    <col min="15366" max="15366" width="14.28515625" customWidth="1"/>
    <col min="15367" max="15367" width="14" customWidth="1"/>
    <col min="15617" max="15617" width="2.28515625" customWidth="1"/>
    <col min="15618" max="15618" width="45.7109375" customWidth="1"/>
    <col min="15619" max="15619" width="1.7109375" customWidth="1"/>
    <col min="15620" max="15620" width="17.28515625" customWidth="1"/>
    <col min="15621" max="15621" width="13.42578125" customWidth="1"/>
    <col min="15622" max="15622" width="14.28515625" customWidth="1"/>
    <col min="15623" max="15623" width="14" customWidth="1"/>
    <col min="15873" max="15873" width="2.28515625" customWidth="1"/>
    <col min="15874" max="15874" width="45.7109375" customWidth="1"/>
    <col min="15875" max="15875" width="1.7109375" customWidth="1"/>
    <col min="15876" max="15876" width="17.28515625" customWidth="1"/>
    <col min="15877" max="15877" width="13.42578125" customWidth="1"/>
    <col min="15878" max="15878" width="14.28515625" customWidth="1"/>
    <col min="15879" max="15879" width="14" customWidth="1"/>
    <col min="16129" max="16129" width="2.28515625" customWidth="1"/>
    <col min="16130" max="16130" width="45.7109375" customWidth="1"/>
    <col min="16131" max="16131" width="1.7109375" customWidth="1"/>
    <col min="16132" max="16132" width="17.28515625" customWidth="1"/>
    <col min="16133" max="16133" width="13.42578125" customWidth="1"/>
    <col min="16134" max="16134" width="14.28515625" customWidth="1"/>
    <col min="16135" max="16135" width="14" customWidth="1"/>
  </cols>
  <sheetData>
    <row r="1" spans="2:8" ht="21" x14ac:dyDescent="0.35">
      <c r="B1" s="114" t="s">
        <v>54</v>
      </c>
      <c r="C1" s="114"/>
    </row>
    <row r="2" spans="2:8" s="118" customFormat="1" ht="13.5" customHeight="1" x14ac:dyDescent="0.35">
      <c r="B2" s="167" t="s">
        <v>84</v>
      </c>
      <c r="C2" s="117"/>
      <c r="F2" s="119"/>
    </row>
    <row r="3" spans="2:8" s="118" customFormat="1" x14ac:dyDescent="0.25">
      <c r="B3" s="120"/>
      <c r="C3" s="120"/>
      <c r="D3" s="121"/>
      <c r="E3" s="122"/>
      <c r="F3" s="123"/>
    </row>
    <row r="4" spans="2:8" s="118" customFormat="1" x14ac:dyDescent="0.25">
      <c r="B4" s="124" t="s">
        <v>55</v>
      </c>
      <c r="C4" s="120"/>
      <c r="D4" s="121"/>
      <c r="E4" s="122"/>
      <c r="F4" s="123"/>
    </row>
    <row r="5" spans="2:8" s="118" customFormat="1" x14ac:dyDescent="0.25">
      <c r="B5" t="s">
        <v>56</v>
      </c>
      <c r="C5" s="120"/>
      <c r="D5" s="121"/>
      <c r="E5" s="122"/>
      <c r="F5" s="123"/>
    </row>
    <row r="6" spans="2:8" s="118" customFormat="1" x14ac:dyDescent="0.25">
      <c r="B6" t="s">
        <v>57</v>
      </c>
      <c r="C6" s="120"/>
      <c r="D6" s="121"/>
      <c r="E6" s="122"/>
      <c r="F6" s="123"/>
    </row>
    <row r="7" spans="2:8" s="118" customFormat="1" x14ac:dyDescent="0.25">
      <c r="B7" t="s">
        <v>58</v>
      </c>
      <c r="C7" s="120"/>
      <c r="D7" s="121"/>
      <c r="E7" s="122"/>
      <c r="F7" s="123"/>
    </row>
    <row r="8" spans="2:8" s="118" customFormat="1" x14ac:dyDescent="0.25">
      <c r="B8" t="s">
        <v>59</v>
      </c>
      <c r="C8" s="120"/>
      <c r="D8" s="121"/>
      <c r="E8" s="122"/>
      <c r="F8" s="123"/>
    </row>
    <row r="9" spans="2:8" s="28" customFormat="1" x14ac:dyDescent="0.25">
      <c r="B9" s="75" t="s">
        <v>60</v>
      </c>
      <c r="C9" s="118"/>
      <c r="D9" s="125"/>
      <c r="E9" s="126"/>
      <c r="F9" s="119"/>
      <c r="G9" s="118"/>
    </row>
    <row r="10" spans="2:8" x14ac:dyDescent="0.25">
      <c r="C10" s="127"/>
      <c r="D10" s="128"/>
      <c r="E10" s="129"/>
      <c r="F10" s="130" t="s">
        <v>61</v>
      </c>
      <c r="G10" s="127" t="s">
        <v>61</v>
      </c>
    </row>
    <row r="11" spans="2:8" x14ac:dyDescent="0.25">
      <c r="B11" s="131"/>
      <c r="C11" s="125"/>
      <c r="D11" s="132" t="s">
        <v>62</v>
      </c>
      <c r="E11" s="133" t="s">
        <v>63</v>
      </c>
      <c r="F11" s="134" t="s">
        <v>61</v>
      </c>
      <c r="G11" s="135" t="s">
        <v>64</v>
      </c>
      <c r="H11" s="136" t="s">
        <v>65</v>
      </c>
    </row>
    <row r="12" spans="2:8" x14ac:dyDescent="0.25">
      <c r="B12" s="120" t="s">
        <v>66</v>
      </c>
      <c r="C12" s="120"/>
      <c r="D12" s="121">
        <v>13623163.01</v>
      </c>
      <c r="E12" s="137">
        <f>D12/G11</f>
        <v>600033.60685341782</v>
      </c>
      <c r="F12" s="123" t="s">
        <v>61</v>
      </c>
      <c r="G12" s="118" t="s">
        <v>61</v>
      </c>
      <c r="H12" s="111" t="s">
        <v>67</v>
      </c>
    </row>
    <row r="13" spans="2:8" x14ac:dyDescent="0.25">
      <c r="D13" s="1"/>
      <c r="F13" s="138"/>
    </row>
    <row r="14" spans="2:8" x14ac:dyDescent="0.25">
      <c r="D14" s="139" t="s">
        <v>68</v>
      </c>
      <c r="E14" s="140" t="s">
        <v>69</v>
      </c>
      <c r="F14" s="141" t="s">
        <v>70</v>
      </c>
    </row>
    <row r="15" spans="2:8" x14ac:dyDescent="0.25">
      <c r="B15" s="142" t="s">
        <v>71</v>
      </c>
      <c r="D15" s="1"/>
      <c r="F15" s="138"/>
    </row>
    <row r="16" spans="2:8" s="127" customFormat="1" x14ac:dyDescent="0.25">
      <c r="B16" s="127" t="s">
        <v>72</v>
      </c>
      <c r="D16" s="143">
        <f>D12*1.044</f>
        <v>14222582.18244</v>
      </c>
      <c r="E16" s="144">
        <f>D16/G11</f>
        <v>626435.08555496822</v>
      </c>
      <c r="F16" s="145">
        <f>E16</f>
        <v>626435.08555496822</v>
      </c>
      <c r="G16" s="130" t="s">
        <v>61</v>
      </c>
    </row>
    <row r="17" spans="2:12" s="127" customFormat="1" x14ac:dyDescent="0.25">
      <c r="B17" s="118" t="s">
        <v>73</v>
      </c>
      <c r="D17" s="146">
        <f>40*5000</f>
        <v>200000</v>
      </c>
      <c r="E17" s="144">
        <f>D17/G11</f>
        <v>8809.0204369274143</v>
      </c>
      <c r="F17" s="147">
        <f>E17*2</f>
        <v>17618.040873854829</v>
      </c>
    </row>
    <row r="18" spans="2:12" s="127" customFormat="1" x14ac:dyDescent="0.25">
      <c r="B18" s="124" t="s">
        <v>74</v>
      </c>
      <c r="C18" s="124"/>
      <c r="D18" s="148">
        <f>D16+D17</f>
        <v>14422582.18244</v>
      </c>
      <c r="E18" s="149">
        <f>D18/G11</f>
        <v>635244.10599189566</v>
      </c>
      <c r="F18" s="150">
        <f>SUM(F16:F17)</f>
        <v>644053.12642882299</v>
      </c>
    </row>
    <row r="19" spans="2:12" s="127" customFormat="1" x14ac:dyDescent="0.25">
      <c r="B19" s="124"/>
      <c r="C19" s="124"/>
      <c r="D19" s="128"/>
      <c r="E19" s="144" t="s">
        <v>61</v>
      </c>
      <c r="F19" s="151" t="s">
        <v>61</v>
      </c>
      <c r="G19" s="152" t="s">
        <v>61</v>
      </c>
    </row>
    <row r="20" spans="2:12" s="127" customFormat="1" x14ac:dyDescent="0.25">
      <c r="B20" s="142" t="s">
        <v>75</v>
      </c>
      <c r="C20" s="124"/>
      <c r="D20" s="128"/>
      <c r="E20" s="144" t="s">
        <v>61</v>
      </c>
      <c r="F20" s="153"/>
      <c r="G20" s="152" t="s">
        <v>61</v>
      </c>
    </row>
    <row r="21" spans="2:12" s="127" customFormat="1" x14ac:dyDescent="0.25">
      <c r="B21" s="154" t="s">
        <v>76</v>
      </c>
      <c r="C21" s="124"/>
      <c r="D21" s="143">
        <f>D16*1.05</f>
        <v>14933711.291562</v>
      </c>
      <c r="E21" s="144">
        <f>D21/G11</f>
        <v>657756.83983271674</v>
      </c>
      <c r="F21" s="155">
        <f>E21</f>
        <v>657756.83983271674</v>
      </c>
      <c r="G21" s="152" t="s">
        <v>61</v>
      </c>
      <c r="L21" s="156"/>
    </row>
    <row r="22" spans="2:12" s="127" customFormat="1" x14ac:dyDescent="0.25">
      <c r="B22" s="118" t="s">
        <v>77</v>
      </c>
      <c r="C22" s="124"/>
      <c r="D22" s="146">
        <f>40*5000</f>
        <v>200000</v>
      </c>
      <c r="E22" s="144">
        <f>D22/G11</f>
        <v>8809.0204369274143</v>
      </c>
      <c r="F22" s="153" t="s">
        <v>78</v>
      </c>
      <c r="G22" s="152" t="s">
        <v>61</v>
      </c>
    </row>
    <row r="23" spans="2:12" s="127" customFormat="1" x14ac:dyDescent="0.25">
      <c r="B23" s="124" t="s">
        <v>79</v>
      </c>
      <c r="C23" s="124"/>
      <c r="D23" s="143">
        <f>SUM(D21:D22)</f>
        <v>15133711.291562</v>
      </c>
      <c r="E23" s="149">
        <f>D23/G11</f>
        <v>666565.86026964406</v>
      </c>
      <c r="F23" s="157">
        <f>F21</f>
        <v>657756.83983271674</v>
      </c>
      <c r="G23" s="152" t="s">
        <v>61</v>
      </c>
    </row>
    <row r="24" spans="2:12" s="127" customFormat="1" x14ac:dyDescent="0.25">
      <c r="B24" s="124"/>
      <c r="C24" s="124"/>
      <c r="D24" s="128"/>
      <c r="E24" s="158"/>
      <c r="F24" s="159"/>
      <c r="G24" s="152"/>
    </row>
    <row r="25" spans="2:12" s="127" customFormat="1" x14ac:dyDescent="0.25">
      <c r="B25" s="142" t="s">
        <v>80</v>
      </c>
      <c r="C25" s="124"/>
      <c r="D25" s="128" t="s">
        <v>61</v>
      </c>
      <c r="E25" s="158"/>
      <c r="F25" s="159"/>
      <c r="G25" s="152" t="s">
        <v>61</v>
      </c>
    </row>
    <row r="26" spans="2:12" s="127" customFormat="1" x14ac:dyDescent="0.25">
      <c r="B26" s="127" t="s">
        <v>81</v>
      </c>
      <c r="C26" s="124"/>
      <c r="D26" s="143">
        <f>D21*1.05</f>
        <v>15680396.856140101</v>
      </c>
      <c r="E26" s="144">
        <f>D26/G11</f>
        <v>690644.68182435259</v>
      </c>
      <c r="F26" s="146">
        <f>E26</f>
        <v>690644.68182435259</v>
      </c>
      <c r="G26" s="152" t="s">
        <v>61</v>
      </c>
    </row>
    <row r="27" spans="2:12" s="127" customFormat="1" x14ac:dyDescent="0.25">
      <c r="B27" s="124" t="s">
        <v>82</v>
      </c>
      <c r="C27" s="124"/>
      <c r="D27" s="143">
        <f>D26</f>
        <v>15680396.856140101</v>
      </c>
      <c r="E27" s="149">
        <f>E26</f>
        <v>690644.68182435259</v>
      </c>
      <c r="F27" s="157">
        <f>E27</f>
        <v>690644.68182435259</v>
      </c>
    </row>
    <row r="28" spans="2:12" s="127" customFormat="1" x14ac:dyDescent="0.25">
      <c r="D28" s="143" t="s">
        <v>61</v>
      </c>
      <c r="E28" s="160"/>
    </row>
    <row r="29" spans="2:12" s="127" customFormat="1" x14ac:dyDescent="0.25">
      <c r="B29" s="120" t="s">
        <v>83</v>
      </c>
      <c r="D29" s="161" t="s">
        <v>61</v>
      </c>
      <c r="E29" s="162">
        <f>SUM(E18,E23,E27)</f>
        <v>1992454.6480858922</v>
      </c>
      <c r="F29" s="162">
        <f>SUM(F18,F23,F27)</f>
        <v>1992454.6480858922</v>
      </c>
    </row>
    <row r="30" spans="2:12" x14ac:dyDescent="0.25">
      <c r="B30" t="s">
        <v>61</v>
      </c>
      <c r="D30" t="s">
        <v>61</v>
      </c>
      <c r="E30" s="163"/>
      <c r="F30"/>
      <c r="G30" t="s">
        <v>61</v>
      </c>
    </row>
    <row r="31" spans="2:12" x14ac:dyDescent="0.25">
      <c r="D31" s="164" t="s">
        <v>61</v>
      </c>
      <c r="E31" s="163"/>
      <c r="F31"/>
    </row>
  </sheetData>
  <pageMargins left="0.75" right="0.75" top="1" bottom="1" header="0.5" footer="0.5"/>
  <pageSetup paperSize="9" orientation="portrait" horizontalDpi="4294967292" verticalDpi="429496729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DP Programme Document" ma:contentTypeID="0x010100F075C04BA242A84ABD3293E3AD35CDA400AB50428DC784B44FAACCAA5FAE40C0590045B5E632B552204ABF0E616DD66BDA0F" ma:contentTypeVersion="73" ma:contentTypeDescription="" ma:contentTypeScope="" ma:versionID="9de00a5f5954494ae107930a66ca92e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1ed4137b-41b2-488b-8250-6d369ec27664" xmlns:ns4="f1161f5b-24a3-4c2d-bc81-44cb9325e8ee" targetNamespace="http://schemas.microsoft.com/office/2006/metadata/properties" ma:root="true" ma:fieldsID="074a45cdc06b655c19533db1d6232777" ns1:_="" ns2:_="" ns3:_="" ns4:_="">
    <xsd:import namespace="http://schemas.microsoft.com/sharepoint/v3"/>
    <xsd:import namespace="http://schemas.microsoft.com/sharepoint/v3/fields"/>
    <xsd:import namespace="1ed4137b-41b2-488b-8250-6d369ec27664"/>
    <xsd:import namespace="f1161f5b-24a3-4c2d-bc81-44cb9325e8ee"/>
    <xsd:element name="properties">
      <xsd:complexType>
        <xsd:sequence>
          <xsd:element name="documentManagement">
            <xsd:complexType>
              <xsd:all>
                <xsd:element ref="ns3:UndpClassificationLevel" minOccurs="0"/>
                <xsd:element ref="ns4:UNDPPOPPFunctionalArea" minOccurs="0"/>
                <xsd:element ref="ns3:UndpProjectNo" minOccurs="0"/>
                <xsd:element ref="ns4:Outcome1" minOccurs="0"/>
                <xsd:element ref="ns3:UndpDocStatus" minOccurs="0"/>
                <xsd:element ref="ns3:UndpOUCode" minOccurs="0"/>
                <xsd:element ref="ns3:UndpDocFormat" minOccurs="0"/>
                <xsd:element ref="ns3:UndpDocID" minOccurs="0"/>
                <xsd:element ref="ns4:PDC_x0020_Document_x0020_Category" minOccurs="0"/>
                <xsd:element ref="ns4:UNDPPublishedDate" minOccurs="0"/>
                <xsd:element ref="ns4:UNDPSummary" minOccurs="0"/>
                <xsd:element ref="ns3:TaxCatchAll" minOccurs="0"/>
                <xsd:element ref="ns3:TaxCatchAllLabel" minOccurs="0"/>
                <xsd:element ref="ns3:UndpDocTypeMMTaxHTField0" minOccurs="0"/>
                <xsd:element ref="ns3:UNDPCountryTaxHTField0" minOccurs="0"/>
                <xsd:element ref="ns3:UNDPDocumentCategoryTaxHTField0" minOccurs="0"/>
                <xsd:element ref="ns3:b6db62fdefd74bd188b0c1cc54de5bcf" minOccurs="0"/>
                <xsd:element ref="ns3:UN_x0020_LanguagesTaxHTField0" minOccurs="0"/>
                <xsd:element ref="ns3:c4e2ab2cc9354bbf9064eeb465a566ea" minOccurs="0"/>
                <xsd:element ref="ns3:UNDPFocusAreasTaxHTField0" minOccurs="0"/>
                <xsd:element ref="ns4:o4086b1782a74105bb5269035bccc8e9" minOccurs="0"/>
                <xsd:element ref="ns4:Project_x0020_Number" minOccurs="0"/>
                <xsd:element ref="ns4:idff2b682fce4d0680503cd9036a3260" minOccurs="0"/>
                <xsd:element ref="ns3:UndpIsTemplate" minOccurs="0"/>
                <xsd:element ref="ns4:gc6531b704974d528487414686b72f6f" minOccurs="0"/>
                <xsd:element ref="ns4:Project_x0020_Manager" minOccurs="0"/>
                <xsd:element ref="ns2:_Publisher" minOccurs="0"/>
                <xsd:element ref="ns4:_dlc_DocId" minOccurs="0"/>
                <xsd:element ref="ns4:_dlc_DocIdUrl" minOccurs="0"/>
                <xsd:element ref="ns4:_dlc_DocIdPersistId" minOccurs="0"/>
                <xsd:element ref="ns4:Document_x0020_Coverage_x0020_Period_x0020_Start_x0020_Date" minOccurs="0"/>
                <xsd:element ref="ns4:Document_x0020_Coverage_x0020_Period_x0020_End_x0020_Date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atedBy" ma:index="52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53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54" nillable="true" ma:displayName="Number of Likes" ma:internalName="LikesCount">
      <xsd:simpleType>
        <xsd:restriction base="dms:Unknown"/>
      </xsd:simpleType>
    </xsd:element>
    <xsd:element name="LikedBy" ma:index="55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Publisher" ma:index="46" nillable="true" ma:displayName="Publisher" ma:description="The person who published the document" ma:hidden="true" ma:internalName="_Publishe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4137b-41b2-488b-8250-6d369ec27664" elementFormDefault="qualified">
    <xsd:import namespace="http://schemas.microsoft.com/office/2006/documentManagement/types"/>
    <xsd:import namespace="http://schemas.microsoft.com/office/infopath/2007/PartnerControls"/>
    <xsd:element name="UndpClassificationLevel" ma:index="4" nillable="true" ma:displayName="Classification Level" ma:default="Internal Use Only" ma:description="re: UNDP Information Classification &amp; Handling Standard" ma:format="Dropdown" ma:internalName="UndpClassificationLevel">
      <xsd:simpleType>
        <xsd:restriction base="dms:Choice">
          <xsd:enumeration value="Internal Use Only"/>
          <xsd:enumeration value="Confidential"/>
          <xsd:enumeration value="Highly Confidential"/>
          <xsd:enumeration value="Public"/>
        </xsd:restriction>
      </xsd:simpleType>
    </xsd:element>
    <xsd:element name="UndpProjectNo" ma:index="8" nillable="true" ma:displayName="Project No" ma:description="If applicable, the Atlas Project Number that this document relates to." ma:internalName="UndpProjectNo" ma:readOnly="false">
      <xsd:simpleType>
        <xsd:restriction base="dms:Text">
          <xsd:maxLength value="12"/>
        </xsd:restriction>
      </xsd:simpleType>
    </xsd:element>
    <xsd:element name="UndpDocStatus" ma:index="10" nillable="true" ma:displayName="Document Status" ma:default="Draft" ma:description="The status of the document" ma:format="Dropdown" ma:internalName="UndpDocStatus">
      <xsd:simpleType>
        <xsd:restriction base="dms:Choice">
          <xsd:enumeration value="Draft"/>
          <xsd:enumeration value="Reviewed"/>
          <xsd:enumeration value="Approved"/>
          <xsd:enumeration value="Not Approved"/>
          <xsd:enumeration value="Final"/>
          <xsd:enumeration value="Expired"/>
        </xsd:restriction>
      </xsd:simpleType>
    </xsd:element>
    <xsd:element name="UndpOUCode" ma:index="11" nillable="true" ma:displayName="Unit Code" ma:description="The Atlas Unit Code of the authoring Unit" ma:format="Dropdown" ma:internalName="UndpOUCode">
      <xsd:simpleType>
        <xsd:restriction base="dms:Choice">
          <xsd:enumeration value="ABW"/>
          <xsd:enumeration value="AFG"/>
          <xsd:enumeration value="AGO"/>
          <xsd:enumeration value="AIA"/>
          <xsd:enumeration value="ALB"/>
          <xsd:enumeration value="ANT"/>
          <xsd:enumeration value="ARE"/>
          <xsd:enumeration value="ARG"/>
          <xsd:enumeration value="ARM"/>
          <xsd:enumeration value="ATG"/>
          <xsd:enumeration value="AZE"/>
          <xsd:enumeration value="BDI"/>
          <xsd:enumeration value="BEN"/>
          <xsd:enumeration value="BFA"/>
          <xsd:enumeration value="BGD"/>
          <xsd:enumeration value="BGR"/>
          <xsd:enumeration value="BHR"/>
          <xsd:enumeration value="BHS"/>
          <xsd:enumeration value="BIH"/>
          <xsd:enumeration value="BLR"/>
          <xsd:enumeration value="BLZ"/>
          <xsd:enumeration value="BMU"/>
          <xsd:enumeration value="BOL"/>
          <xsd:enumeration value="BRA"/>
          <xsd:enumeration value="BRB"/>
          <xsd:enumeration value="BRC"/>
          <xsd:enumeration value="BTN"/>
          <xsd:enumeration value="BWA"/>
          <xsd:enumeration value="CAF"/>
          <xsd:enumeration value="CHL"/>
          <xsd:enumeration value="CHN"/>
          <xsd:enumeration value="CIV"/>
          <xsd:enumeration value="CMR"/>
          <xsd:enumeration value="COD"/>
          <xsd:enumeration value="COG"/>
          <xsd:enumeration value="COK"/>
          <xsd:enumeration value="COL"/>
          <xsd:enumeration value="COM"/>
          <xsd:enumeration value="CPV"/>
          <xsd:enumeration value="CRC"/>
          <xsd:enumeration value="CRI"/>
          <xsd:enumeration value="CUB"/>
          <xsd:enumeration value="CUR"/>
          <xsd:enumeration value="CYM"/>
          <xsd:enumeration value="CYP"/>
          <xsd:enumeration value="DJI"/>
          <xsd:enumeration value="DMA"/>
          <xsd:enumeration value="DOM"/>
          <xsd:enumeration value="DZA"/>
          <xsd:enumeration value="ECU"/>
          <xsd:enumeration value="EGY"/>
          <xsd:enumeration value="ERI"/>
          <xsd:enumeration value="ETH"/>
          <xsd:enumeration value="FJI"/>
          <xsd:enumeration value="FSM"/>
          <xsd:enumeration value="GAB"/>
          <xsd:enumeration value="GEO"/>
          <xsd:enumeration value="GHA"/>
          <xsd:enumeration value="GIN"/>
          <xsd:enumeration value="GMB"/>
          <xsd:enumeration value="GNB"/>
          <xsd:enumeration value="GNQ"/>
          <xsd:enumeration value="GRD"/>
          <xsd:enumeration value="GTM"/>
          <xsd:enumeration value="GUY"/>
          <xsd:enumeration value="HND"/>
          <xsd:enumeration value="HRV"/>
          <xsd:enumeration value="HTI"/>
          <xsd:enumeration value="IDN"/>
          <xsd:enumeration value="IND"/>
          <xsd:enumeration value="IRN"/>
          <xsd:enumeration value="IRQ"/>
          <xsd:enumeration value="JAM"/>
          <xsd:enumeration value="JOR"/>
          <xsd:enumeration value="KAZ"/>
          <xsd:enumeration value="KEN"/>
          <xsd:enumeration value="KGZ"/>
          <xsd:enumeration value="KHM"/>
          <xsd:enumeration value="KIR"/>
          <xsd:enumeration value="KNA"/>
          <xsd:enumeration value="KOR"/>
          <xsd:enumeration value="KOS"/>
          <xsd:enumeration value="KWT"/>
          <xsd:enumeration value="LAO"/>
          <xsd:enumeration value="LBN"/>
          <xsd:enumeration value="LBR"/>
          <xsd:enumeration value="LBY"/>
          <xsd:enumeration value="LCA"/>
          <xsd:enumeration value="LKA"/>
          <xsd:enumeration value="LSO"/>
          <xsd:enumeration value="LTU"/>
          <xsd:enumeration value="LVA"/>
          <xsd:enumeration value="MAR"/>
          <xsd:enumeration value="MDA"/>
          <xsd:enumeration value="MDG"/>
          <xsd:enumeration value="MDV"/>
          <xsd:enumeration value="MEX"/>
          <xsd:enumeration value="MHL"/>
          <xsd:enumeration value="MKD"/>
          <xsd:enumeration value="MLI"/>
          <xsd:enumeration value="MMR"/>
          <xsd:enumeration value="MNE"/>
          <xsd:enumeration value="MNG"/>
          <xsd:enumeration value="MOZ"/>
          <xsd:enumeration value="MRT"/>
          <xsd:enumeration value="MSR"/>
          <xsd:enumeration value="MUS"/>
          <xsd:enumeration value="MWI"/>
          <xsd:enumeration value="MYS"/>
          <xsd:enumeration value="NAM"/>
          <xsd:enumeration value="NER"/>
          <xsd:enumeration value="NGA"/>
          <xsd:enumeration value="NIC"/>
          <xsd:enumeration value="NIU"/>
          <xsd:enumeration value="NPL"/>
          <xsd:enumeration value="NRU"/>
          <xsd:enumeration value="PAK"/>
          <xsd:enumeration value="PAL"/>
          <xsd:enumeration value="PAN"/>
          <xsd:enumeration value="PER"/>
          <xsd:enumeration value="PHL"/>
          <xsd:enumeration value="PLW"/>
          <xsd:enumeration value="PNG"/>
          <xsd:enumeration value="POL"/>
          <xsd:enumeration value="PRK"/>
          <xsd:enumeration value="PRY"/>
          <xsd:enumeration value="PSC"/>
          <xsd:enumeration value="QAT"/>
          <xsd:enumeration value="R11"/>
          <xsd:enumeration value="R12"/>
          <xsd:enumeration value="R44"/>
          <xsd:enumeration value="R45"/>
          <xsd:enumeration value="R46"/>
          <xsd:enumeration value="R47"/>
          <xsd:enumeration value="RJB"/>
          <xsd:enumeration value="ROU"/>
          <xsd:enumeration value="RUS"/>
          <xsd:enumeration value="RWA"/>
          <xsd:enumeration value="SAU"/>
          <xsd:enumeration value="SDN"/>
          <xsd:enumeration value="SEN"/>
          <xsd:enumeration value="SLB"/>
          <xsd:enumeration value="SLE"/>
          <xsd:enumeration value="SLV"/>
          <xsd:enumeration value="SOM"/>
          <xsd:enumeration value="SRB"/>
          <xsd:enumeration value="SSD"/>
          <xsd:enumeration value="STP"/>
          <xsd:enumeration value="SUR"/>
          <xsd:enumeration value="SVK"/>
          <xsd:enumeration value="SWZ"/>
          <xsd:enumeration value="SYC"/>
          <xsd:enumeration value="SYR"/>
          <xsd:enumeration value="TCA"/>
          <xsd:enumeration value="TCD"/>
          <xsd:enumeration value="TGO"/>
          <xsd:enumeration value="THA"/>
          <xsd:enumeration value="TJK"/>
          <xsd:enumeration value="TKL"/>
          <xsd:enumeration value="TKM"/>
          <xsd:enumeration value="TLS"/>
          <xsd:enumeration value="TON"/>
          <xsd:enumeration value="TTO"/>
          <xsd:enumeration value="TUN"/>
          <xsd:enumeration value="TUR"/>
          <xsd:enumeration value="TUV"/>
          <xsd:enumeration value="TZA"/>
          <xsd:enumeration value="UGA"/>
          <xsd:enumeration value="UKR"/>
          <xsd:enumeration value="UNV"/>
          <xsd:enumeration value="URY"/>
          <xsd:enumeration value="UZB"/>
          <xsd:enumeration value="VCT"/>
          <xsd:enumeration value="VEN"/>
          <xsd:enumeration value="VGB"/>
          <xsd:enumeration value="VNM"/>
          <xsd:enumeration value="VUT"/>
          <xsd:enumeration value="WSM"/>
          <xsd:enumeration value="YEM"/>
          <xsd:enumeration value="ZAF"/>
          <xsd:enumeration value="ZMB"/>
          <xsd:enumeration value="ZWE"/>
          <xsd:enumeration value="H01"/>
          <xsd:enumeration value="H02"/>
          <xsd:enumeration value="H03"/>
          <xsd:enumeration value="H04"/>
          <xsd:enumeration value="H05"/>
          <xsd:enumeration value="H10"/>
          <xsd:enumeration value="H11"/>
          <xsd:enumeration value="H13"/>
          <xsd:enumeration value="H13"/>
          <xsd:enumeration value="H14"/>
          <xsd:enumeration value="H15"/>
          <xsd:enumeration value="H17"/>
          <xsd:enumeration value="H18"/>
          <xsd:enumeration value="H19"/>
          <xsd:enumeration value="H20"/>
          <xsd:enumeration value="H21"/>
          <xsd:enumeration value="H22"/>
          <xsd:enumeration value="H23"/>
          <xsd:enumeration value="H24"/>
          <xsd:enumeration value="H25"/>
          <xsd:enumeration value="H26"/>
          <xsd:enumeration value="H27"/>
          <xsd:enumeration value="H28"/>
          <xsd:enumeration value="H30"/>
          <xsd:enumeration value="H31"/>
          <xsd:enumeration value="H35"/>
          <xsd:enumeration value="H42"/>
          <xsd:enumeration value="H43"/>
          <xsd:enumeration value="H45"/>
          <xsd:enumeration value="H46"/>
          <xsd:enumeration value="H48"/>
          <xsd:enumeration value="H49"/>
          <xsd:enumeration value="H51"/>
          <xsd:enumeration value="H54"/>
          <xsd:enumeration value="H56"/>
          <xsd:enumeration value="H57"/>
          <xsd:enumeration value="H58"/>
          <xsd:enumeration value="H59"/>
          <xsd:enumeration value="H61"/>
          <xsd:enumeration value="H62"/>
          <xsd:enumeration value="H70"/>
          <xsd:enumeration value="H71"/>
        </xsd:restriction>
      </xsd:simpleType>
    </xsd:element>
    <xsd:element name="UndpDocFormat" ma:index="12" nillable="true" ma:displayName="Document Medium" ma:description="The medium/format from which this document originated (i.e. Fax, Paper, eDocument etc.)" ma:format="Dropdown" ma:internalName="UndpDocFormat">
      <xsd:simpleType>
        <xsd:restriction base="dms:Choice">
          <xsd:enumeration value="E-Document"/>
          <xsd:enumeration value="Letter/Paper"/>
          <xsd:enumeration value="E-Mail"/>
          <xsd:enumeration value="Fax/Telecopy"/>
          <xsd:enumeration value="Audio"/>
          <xsd:enumeration value="Database"/>
          <xsd:enumeration value="Image/Picture"/>
          <xsd:enumeration value="Instant Message"/>
          <xsd:enumeration value="Social Media"/>
        </xsd:restriction>
      </xsd:simpleType>
    </xsd:element>
    <xsd:element name="UndpDocID" ma:index="14" nillable="true" ma:displayName="Doc ID" ma:description="The Unique ID number for this document. Reserve for System Use." ma:internalName="UndpDocID">
      <xsd:simpleType>
        <xsd:restriction base="dms:Text">
          <xsd:maxLength value="35"/>
        </xsd:restriction>
      </xsd:simpleType>
    </xsd:element>
    <xsd:element name="TaxCatchAll" ma:index="23" nillable="true" ma:displayName="Taxonomy Catch All Column" ma:hidden="true" ma:list="{ebf97bad-dcbe-4f0d-9a23-b800605d6ac9}" ma:internalName="TaxCatchAll" ma:showField="CatchAllData" ma:web="f1161f5b-24a3-4c2d-bc81-44cb9325e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Taxonomy Catch All Column1" ma:hidden="true" ma:list="{ebf97bad-dcbe-4f0d-9a23-b800605d6ac9}" ma:internalName="TaxCatchAllLabel" ma:readOnly="true" ma:showField="CatchAllDataLabel" ma:web="f1161f5b-24a3-4c2d-bc81-44cb9325e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UndpDocTypeMMTaxHTField0" ma:index="25" nillable="true" ma:taxonomy="true" ma:internalName="UndpDocTypeMMTaxHTField0" ma:taxonomyFieldName="UndpDocTypeMM" ma:displayName="Document Type" ma:default="" ma:fieldId="{ef94467a-fb76-4b42-91a0-5b5bdb6c8d34}" ma:sspId="28e6c43a-9e99-4bdd-9574-a0fa4ea3b61e" ma:termSetId="9ee71e91-19a9-476b-852f-3c2a633960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UNDPCountryTaxHTField0" ma:index="27" nillable="true" ma:taxonomy="true" ma:internalName="UNDPCountryTaxHTField0" ma:taxonomyFieldName="UNDPCountry" ma:displayName="Applies To Unit/Office/Country" ma:default="" ma:fieldId="{81e4cc14-7d66-47aa-92fc-e5e3ceab8cf9}" ma:taxonomyMulti="true" ma:sspId="28e6c43a-9e99-4bdd-9574-a0fa4ea3b61e" ma:termSetId="442a42f2-fc2a-49a0-9036-6cd97a005fb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UNDPDocumentCategoryTaxHTField0" ma:index="30" nillable="true" ma:taxonomy="true" ma:internalName="UNDPDocumentCategoryTaxHTField0" ma:taxonomyFieldName="UNDPDocumentCategory" ma:displayName="Document Category" ma:readOnly="false" ma:default="" ma:fieldId="{30683383-b7b1-438d-8f61-9bf6b516a9e8}" ma:sspId="28e6c43a-9e99-4bdd-9574-a0fa4ea3b61e" ma:termSetId="353ae5a2-1c9c-42f6-bb56-cf3ba72fb60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6db62fdefd74bd188b0c1cc54de5bcf" ma:index="32" nillable="true" ma:taxonomy="true" ma:internalName="b6db62fdefd74bd188b0c1cc54de5bcf" ma:taxonomyFieldName="UndpUnitMM" ma:displayName="Responsible Unit/Office" ma:readOnly="false" ma:default="" ma:fieldId="{b6db62fd-efd7-4bd1-88b0-c1cc54de5bcf}" ma:taxonomyMulti="true" ma:sspId="28e6c43a-9e99-4bdd-9574-a0fa4ea3b61e" ma:termSetId="41041907-3ad1-4549-b766-200fd229bd1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UN_x0020_LanguagesTaxHTField0" ma:index="33" nillable="true" ma:taxonomy="true" ma:internalName="UN_x0020_LanguagesTaxHTField0" ma:taxonomyFieldName="UN_x0020_Languages" ma:displayName="UN Languages" ma:readOnly="false" ma:default="1;#English|7f98b732-4b5b-4b70-ba90-a0eff09b5d2d" ma:fieldId="{41a2b052-e54a-4bfe-83da-6da45935c81e}" ma:sspId="28e6c43a-9e99-4bdd-9574-a0fa4ea3b61e" ma:termSetId="b4046108-c9b1-4d97-ad16-d3846fb24317" ma:anchorId="45d05d46-9bc9-40df-8618-9658690cf41e" ma:open="false" ma:isKeyword="false">
      <xsd:complexType>
        <xsd:sequence>
          <xsd:element ref="pc:Terms" minOccurs="0" maxOccurs="1"/>
        </xsd:sequence>
      </xsd:complexType>
    </xsd:element>
    <xsd:element name="c4e2ab2cc9354bbf9064eeb465a566ea" ma:index="34" nillable="true" ma:taxonomy="true" ma:internalName="c4e2ab2cc9354bbf9064eeb465a566ea" ma:taxonomyFieldName="eRegFilingCodeMM" ma:displayName="eFiling Code" ma:readOnly="false" ma:default="" ma:fieldId="{c4e2ab2c-c935-4bbf-9064-eeb465a566ea}" ma:sspId="28e6c43a-9e99-4bdd-9574-a0fa4ea3b61e" ma:termSetId="3f69c20a-3173-4973-84b2-95ebea5be078" ma:anchorId="f37a81ce-dd31-4fa3-b388-af2156d559de" ma:open="false" ma:isKeyword="false">
      <xsd:complexType>
        <xsd:sequence>
          <xsd:element ref="pc:Terms" minOccurs="0" maxOccurs="1"/>
        </xsd:sequence>
      </xsd:complexType>
    </xsd:element>
    <xsd:element name="UNDPFocusAreasTaxHTField0" ma:index="35" nillable="true" ma:taxonomy="true" ma:internalName="UNDPFocusAreasTaxHTField0" ma:taxonomyFieldName="UNDPFocusAreas" ma:displayName="Focus Area" ma:readOnly="false" ma:default="" ma:fieldId="{c0f5d6bc-94c2-4efb-8cb3-448ca9792810}" ma:taxonomyMulti="true" ma:sspId="28e6c43a-9e99-4bdd-9574-a0fa4ea3b61e" ma:termSetId="5595b894-23d9-4524-8855-5c6c69b8bcc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UndpIsTemplate" ma:index="43" nillable="true" ma:displayName="Template" ma:default="No" ma:description="Is this document a template or model upon which other documents should be based?" ma:format="RadioButtons" ma:hidden="true" ma:internalName="UndpIsTemplate" ma:readOnly="fals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161f5b-24a3-4c2d-bc81-44cb9325e8ee" elementFormDefault="qualified">
    <xsd:import namespace="http://schemas.microsoft.com/office/2006/documentManagement/types"/>
    <xsd:import namespace="http://schemas.microsoft.com/office/infopath/2007/PartnerControls"/>
    <xsd:element name="UNDPPOPPFunctionalArea" ma:index="5" nillable="true" ma:displayName="Functional Area" ma:description="The Functional Area (as defined in POPP) of this document" ma:format="Dropdown" ma:internalName="UNDPPOPPFunctionalArea" ma:readOnly="false">
      <xsd:simpleType>
        <xsd:restriction base="dms:Choice">
          <xsd:enumeration value="Administrative Services"/>
          <xsd:enumeration value="Contract and Procurement"/>
          <xsd:enumeration value="Ethics"/>
          <xsd:enumeration value="Financial Resources"/>
          <xsd:enumeration value="Human Resources"/>
          <xsd:enumeration value="Information and Communications Technology"/>
          <xsd:enumeration value="Management of Crisis and Special Development Situations"/>
          <xsd:enumeration value="Partnerships"/>
          <xsd:enumeration value="Programme and Project"/>
          <xsd:enumeration value="Results &amp; Accountability"/>
          <xsd:enumeration value="Prescriptive Content"/>
          <xsd:enumeration value="Security"/>
        </xsd:restriction>
      </xsd:simpleType>
    </xsd:element>
    <xsd:element name="Outcome1" ma:index="9" nillable="true" ma:displayName="Output No" ma:internalName="Outcome1" ma:readOnly="false">
      <xsd:simpleType>
        <xsd:restriction base="dms:Text">
          <xsd:maxLength value="8"/>
        </xsd:restriction>
      </xsd:simpleType>
    </xsd:element>
    <xsd:element name="PDC_x0020_Document_x0020_Category" ma:index="15" nillable="true" ma:displayName="PDC Document Category" ma:default="Project" ma:format="Dropdown" ma:internalName="PDC_x0020_Document_x0020_Category" ma:readOnly="false">
      <xsd:simpleType>
        <xsd:restriction base="dms:Choice">
          <xsd:enumeration value="Project"/>
          <xsd:enumeration value="Proposal"/>
        </xsd:restriction>
      </xsd:simpleType>
    </xsd:element>
    <xsd:element name="UNDPPublishedDate" ma:index="19" nillable="true" ma:displayName="Published Date" ma:description="The date the document was published" ma:format="DateOnly" ma:hidden="true" ma:internalName="UNDPPublishedDate" ma:readOnly="false">
      <xsd:simpleType>
        <xsd:restriction base="dms:DateTime"/>
      </xsd:simpleType>
    </xsd:element>
    <xsd:element name="UNDPSummary" ma:index="21" nillable="true" ma:displayName="Summary" ma:description="A brief description or summary of the document that will displayed in search results." ma:hidden="true" ma:internalName="UNDPSummary" ma:readOnly="false">
      <xsd:simpleType>
        <xsd:restriction base="dms:Note"/>
      </xsd:simpleType>
    </xsd:element>
    <xsd:element name="o4086b1782a74105bb5269035bccc8e9" ma:index="39" nillable="true" ma:taxonomy="true" ma:internalName="o4086b1782a74105bb5269035bccc8e9" ma:taxonomyFieldName="Atlas_x0020_Document_x0020_Status" ma:displayName="PDC Document Status" ma:indexed="true" ma:default="763;#Draft|121d40a5-e62e-4d42-82e4-d6d12003de0a" ma:fieldId="{84086b17-82a7-4105-bb52-69035bccc8e9}" ma:sspId="28e6c43a-9e99-4bdd-9574-a0fa4ea3b61e" ma:termSetId="25903f6f-cbc1-40ed-9940-25d83ada12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_x0020_Number" ma:index="40" nillable="true" ma:displayName="Project Number" ma:hidden="true" ma:internalName="Project_x0020_Number" ma:readOnly="false">
      <xsd:simpleType>
        <xsd:restriction base="dms:Text">
          <xsd:maxLength value="8"/>
        </xsd:restriction>
      </xsd:simpleType>
    </xsd:element>
    <xsd:element name="idff2b682fce4d0680503cd9036a3260" ma:index="41" nillable="true" ma:taxonomy="true" ma:internalName="idff2b682fce4d0680503cd9036a3260" ma:taxonomyFieldName="Atlas_x0020_Document_x0020_Type" ma:displayName="PDC Document Type" ma:default="" ma:fieldId="{2dff2b68-2fce-4d06-8050-3cd9036a3260}" ma:sspId="28e6c43a-9e99-4bdd-9574-a0fa4ea3b61e" ma:termSetId="30d68b81-e6e1-44c0-83ea-00369bf2f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c6531b704974d528487414686b72f6f" ma:index="44" nillable="true" ma:taxonomy="true" ma:internalName="gc6531b704974d528487414686b72f6f" ma:taxonomyFieldName="Operating_x0020_Unit0" ma:displayName="Operating Unit" ma:default="" ma:fieldId="{0c6531b7-0497-4d52-8487-414686b72f6f}" ma:sspId="28e6c43a-9e99-4bdd-9574-a0fa4ea3b61e" ma:termSetId="4a12f052-e370-4dc7-89e6-088c48edbf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_x0020_Manager" ma:index="45" nillable="true" ma:displayName="Project Manager" ma:hidden="true" ma:internalName="Project_x0020_Manager" ma:readOnly="false">
      <xsd:simpleType>
        <xsd:restriction base="dms:Text">
          <xsd:maxLength value="50"/>
        </xsd:restriction>
      </xsd:simpleType>
    </xsd:element>
    <xsd:element name="_dlc_DocId" ma:index="4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_x0020_Coverage_x0020_Period_x0020_Start_x0020_Date" ma:index="50" nillable="true" ma:displayName="Document Coverage Period Start Date" ma:description="The period start date of the document covers or is valid (E.g. project start date specified in a project document, start date of the period covered by a project review report, a donor report, etc.)" ma:format="DateOnly" ma:internalName="Document_x0020_Coverage_x0020_Period_x0020_Start_x0020_Date">
      <xsd:simpleType>
        <xsd:restriction base="dms:DateTime"/>
      </xsd:simpleType>
    </xsd:element>
    <xsd:element name="Document_x0020_Coverage_x0020_Period_x0020_End_x0020_Date" ma:index="51" nillable="true" ma:displayName="Document Coverage Period End Date" ma:description="The period end date of the document covers or is valid (E.g. End date specified in a project document, period end date of review report, signed or published date if period is not relevant, such as MoU or Tender)" ma:format="DateOnly" ma:internalName="Document_x0020_Coverage_x0020_Period_x0020_End_x0020_Date" ma:readOnly="false">
      <xsd:simpleType>
        <xsd:restriction base="dms:DateTime"/>
      </xsd:simpleType>
    </xsd:element>
    <xsd:element name="SharedWithUsers" ma:index="5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hor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1" ma:displayName="Title"/>
        <xsd:element ref="dc:subject" minOccurs="0" maxOccurs="1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8e6c43a-9e99-4bdd-9574-a0fa4ea3b61e" ContentTypeId="0x010100F075C04BA242A84ABD3293E3AD35CDA4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DPDocumentCategoryTaxHTField0 xmlns="1ed4137b-41b2-488b-8250-6d369ec27664">
      <Terms xmlns="http://schemas.microsoft.com/office/infopath/2007/PartnerControls"/>
    </UNDPDocumentCategoryTaxHTField0>
    <b6db62fdefd74bd188b0c1cc54de5bcf xmlns="1ed4137b-41b2-488b-8250-6d369ec27664">
      <Terms xmlns="http://schemas.microsoft.com/office/infopath/2007/PartnerControls"/>
    </b6db62fdefd74bd188b0c1cc54de5bcf>
    <UndpDocFormat xmlns="1ed4137b-41b2-488b-8250-6d369ec27664" xsi:nil="true"/>
    <UNDPPublishedDate xmlns="f1161f5b-24a3-4c2d-bc81-44cb9325e8ee">2018-02-23T06:00:00+00:00</UNDPPublishedDate>
    <UNDPCountryTaxHTField0 xmlns="1ed4137b-41b2-488b-8250-6d369ec27664">
      <Terms xmlns="http://schemas.microsoft.com/office/infopath/2007/PartnerControls"/>
    </UNDPCountryTaxHTField0>
    <UndpOUCode xmlns="1ed4137b-41b2-488b-8250-6d369ec27664" xsi:nil="true"/>
    <PDC_x0020_Document_x0020_Category xmlns="f1161f5b-24a3-4c2d-bc81-44cb9325e8ee">Project</PDC_x0020_Document_x0020_Category>
    <UNDPSummary xmlns="f1161f5b-24a3-4c2d-bc81-44cb9325e8ee" xsi:nil="true"/>
    <UndpDocTypeMMTaxHTField0 xmlns="1ed4137b-41b2-488b-8250-6d369ec27664">
      <Terms xmlns="http://schemas.microsoft.com/office/infopath/2007/PartnerControls"/>
    </UndpDocTypeMMTaxHTField0>
    <UNDPFocusAreasTaxHTField0 xmlns="1ed4137b-41b2-488b-8250-6d369ec27664">
      <Terms xmlns="http://schemas.microsoft.com/office/infopath/2007/PartnerControls"/>
    </UNDPFocusAreasTaxHTField0>
    <idff2b682fce4d0680503cd9036a3260 xmlns="f1161f5b-24a3-4c2d-bc81-44cb9325e8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Annual/Multi-Year Workplan</TermName>
          <TermId xmlns="http://schemas.microsoft.com/office/infopath/2007/PartnerControls">32cd623a-3734-435b-a6ba-7b0d4a2fa8e7</TermId>
        </TermInfo>
      </Terms>
    </idff2b682fce4d0680503cd9036a3260>
    <o4086b1782a74105bb5269035bccc8e9 xmlns="f1161f5b-24a3-4c2d-bc81-44cb9325e8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121d40a5-e62e-4d42-82e4-d6d12003de0a</TermId>
        </TermInfo>
      </Terms>
    </o4086b1782a74105bb5269035bccc8e9>
    <_Publisher xmlns="http://schemas.microsoft.com/sharepoint/v3/fields" xsi:nil="true"/>
    <UNDPPOPPFunctionalArea xmlns="f1161f5b-24a3-4c2d-bc81-44cb9325e8ee">Programme and Project</UNDPPOPPFunctionalArea>
    <Project_x0020_Number xmlns="f1161f5b-24a3-4c2d-bc81-44cb9325e8ee" xsi:nil="true"/>
    <Project_x0020_Manager xmlns="f1161f5b-24a3-4c2d-bc81-44cb9325e8ee" xsi:nil="true"/>
    <TaxCatchAll xmlns="1ed4137b-41b2-488b-8250-6d369ec27664">
      <Value>763</Value>
      <Value>1703</Value>
      <Value>1</Value>
      <Value>1113</Value>
    </TaxCatchAll>
    <c4e2ab2cc9354bbf9064eeb465a566ea xmlns="1ed4137b-41b2-488b-8250-6d369ec27664">
      <Terms xmlns="http://schemas.microsoft.com/office/infopath/2007/PartnerControls"/>
    </c4e2ab2cc9354bbf9064eeb465a566ea>
    <UndpProjectNo xmlns="1ed4137b-41b2-488b-8250-6d369ec27664">00095984</UndpProjectNo>
    <UndpDocStatus xmlns="1ed4137b-41b2-488b-8250-6d369ec27664">Approved</UndpDocStatus>
    <Outcome1 xmlns="f1161f5b-24a3-4c2d-bc81-44cb9325e8ee" xsi:nil="true"/>
    <UndpClassificationLevel xmlns="1ed4137b-41b2-488b-8250-6d369ec27664">Public</UndpClassificationLevel>
    <UndpIsTemplate xmlns="1ed4137b-41b2-488b-8250-6d369ec27664">No</UndpIsTemplate>
    <UndpDocID xmlns="1ed4137b-41b2-488b-8250-6d369ec27664" xsi:nil="true"/>
    <UN_x0020_LanguagesTaxHTField0 xmlns="1ed4137b-41b2-488b-8250-6d369ec2766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7f98b732-4b5b-4b70-ba90-a0eff09b5d2d</TermId>
        </TermInfo>
      </Terms>
    </UN_x0020_LanguagesTaxHTField0>
    <gc6531b704974d528487414686b72f6f xmlns="f1161f5b-24a3-4c2d-bc81-44cb9325e8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VNM</TermName>
          <TermId xmlns="http://schemas.microsoft.com/office/infopath/2007/PartnerControls">59074886-5925-4d4f-a4e8-e28f48c6a76c</TermId>
        </TermInfo>
      </Terms>
    </gc6531b704974d528487414686b72f6f>
    <_dlc_DocId xmlns="f1161f5b-24a3-4c2d-bc81-44cb9325e8ee">ATLASPDC-4-79118</_dlc_DocId>
    <_dlc_DocIdUrl xmlns="f1161f5b-24a3-4c2d-bc81-44cb9325e8ee">
      <Url>https://info.undp.org/docs/pdc/_layouts/DocIdRedir.aspx?ID=ATLASPDC-4-79118</Url>
      <Description>ATLASPDC-4-79118</Description>
    </_dlc_DocIdUrl>
    <Document_x0020_Coverage_x0020_Period_x0020_Start_x0020_Date xmlns="f1161f5b-24a3-4c2d-bc81-44cb9325e8ee" xsi:nil="true"/>
    <Document_x0020_Coverage_x0020_Period_x0020_End_x0020_Date xmlns="f1161f5b-24a3-4c2d-bc81-44cb9325e8ee" xsi:nil="true"/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</documentManagement>
</p:properties>
</file>

<file path=customXml/itemProps1.xml><?xml version="1.0" encoding="utf-8"?>
<ds:datastoreItem xmlns:ds="http://schemas.openxmlformats.org/officeDocument/2006/customXml" ds:itemID="{DB4BCDA1-34F8-4C1C-9BAE-95D2F95D58BC}"/>
</file>

<file path=customXml/itemProps2.xml><?xml version="1.0" encoding="utf-8"?>
<ds:datastoreItem xmlns:ds="http://schemas.openxmlformats.org/officeDocument/2006/customXml" ds:itemID="{C7587F80-27FC-4AF4-AF49-F0D213193694}"/>
</file>

<file path=customXml/itemProps3.xml><?xml version="1.0" encoding="utf-8"?>
<ds:datastoreItem xmlns:ds="http://schemas.openxmlformats.org/officeDocument/2006/customXml" ds:itemID="{CAF717CD-656A-4706-9E83-F6641DCC62AB}"/>
</file>

<file path=customXml/itemProps4.xml><?xml version="1.0" encoding="utf-8"?>
<ds:datastoreItem xmlns:ds="http://schemas.openxmlformats.org/officeDocument/2006/customXml" ds:itemID="{CFB0739C-3775-4A7F-AA9E-C1EC12E50E9F}"/>
</file>

<file path=customXml/itemProps5.xml><?xml version="1.0" encoding="utf-8"?>
<ds:datastoreItem xmlns:ds="http://schemas.openxmlformats.org/officeDocument/2006/customXml" ds:itemID="{F8626B93-143A-4146-B3CF-7D6FDBF0B1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PAPI_2018_BudgetPlan (wt 11888)</vt:lpstr>
      <vt:lpstr>PAPI_2018_BudgetPlan (w 11888)</vt:lpstr>
      <vt:lpstr>PAPI_Consortium_Agreement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Nguyen Thanh Van</dc:creator>
  <cp:lastModifiedBy>Nguyen Thi Mai</cp:lastModifiedBy>
  <cp:lastPrinted>2018-01-12T09:07:07Z</cp:lastPrinted>
  <dcterms:created xsi:type="dcterms:W3CDTF">2011-01-12T09:54:50Z</dcterms:created>
  <dcterms:modified xsi:type="dcterms:W3CDTF">2018-01-16T10:47:06Z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0x010100F075C04BA242A84ABD3293E3AD35CDA400AB50428DC784B44FAACCAA5FAE40C0590045B5E632B552204ABF0E616DD66BDA0F</vt:lpwstr>
  </property>
  <property fmtid="{D5CDD505-2E9C-101B-9397-08002B2CF9AE}" pid="3" name="UNDPCountry">
    <vt:lpwstr/>
  </property>
  <property fmtid="{D5CDD505-2E9C-101B-9397-08002B2CF9AE}" pid="4" name="UndpDocTypeMM">
    <vt:lpwstr/>
  </property>
  <property fmtid="{D5CDD505-2E9C-101B-9397-08002B2CF9AE}" pid="5" name="UNDPDocumentCategory">
    <vt:lpwstr/>
  </property>
  <property fmtid="{D5CDD505-2E9C-101B-9397-08002B2CF9AE}" pid="6" name="UN Languages">
    <vt:lpwstr>1;#English|7f98b732-4b5b-4b70-ba90-a0eff09b5d2d</vt:lpwstr>
  </property>
  <property fmtid="{D5CDD505-2E9C-101B-9397-08002B2CF9AE}" pid="7" name="Operating Unit0">
    <vt:lpwstr>1703;#VNM|59074886-5925-4d4f-a4e8-e28f48c6a76c</vt:lpwstr>
  </property>
  <property fmtid="{D5CDD505-2E9C-101B-9397-08002B2CF9AE}" pid="8" name="Atlas Document Status">
    <vt:lpwstr>763;#Draft|121d40a5-e62e-4d42-82e4-d6d12003de0a</vt:lpwstr>
  </property>
  <property fmtid="{D5CDD505-2E9C-101B-9397-08002B2CF9AE}" pid="9" name="Atlas Document Type">
    <vt:lpwstr>1113;#Annual/Multi-Year Workplan|32cd623a-3734-435b-a6ba-7b0d4a2fa8e7</vt:lpwstr>
  </property>
  <property fmtid="{D5CDD505-2E9C-101B-9397-08002B2CF9AE}" pid="10" name="eRegFilingCodeMM">
    <vt:lpwstr/>
  </property>
  <property fmtid="{D5CDD505-2E9C-101B-9397-08002B2CF9AE}" pid="11" name="UndpUnitMM">
    <vt:lpwstr/>
  </property>
  <property fmtid="{D5CDD505-2E9C-101B-9397-08002B2CF9AE}" pid="12" name="UNDPFocusAreas">
    <vt:lpwstr/>
  </property>
  <property fmtid="{D5CDD505-2E9C-101B-9397-08002B2CF9AE}" pid="13" name="_dlc_DocIdItemGuid">
    <vt:lpwstr>cdb15bc8-c083-402a-a25d-bec5d6d7ce58</vt:lpwstr>
  </property>
  <property fmtid="{D5CDD505-2E9C-101B-9397-08002B2CF9AE}" pid="14" name="URL">
    <vt:lpwstr/>
  </property>
  <property fmtid="{D5CDD505-2E9C-101B-9397-08002B2CF9AE}" pid="15" name="DocumentSetDescription">
    <vt:lpwstr/>
  </property>
  <property fmtid="{D5CDD505-2E9C-101B-9397-08002B2CF9AE}" pid="16" name="UnitTaxHTField0">
    <vt:lpwstr/>
  </property>
  <property fmtid="{D5CDD505-2E9C-101B-9397-08002B2CF9AE}" pid="17" name="Unit">
    <vt:lpwstr/>
  </property>
</Properties>
</file>